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ae29aae53f8c49f/"/>
    </mc:Choice>
  </mc:AlternateContent>
  <xr:revisionPtr revIDLastSave="20" documentId="8_{D247D839-C6C4-4A88-96A4-5F6ED0E7F8B1}" xr6:coauthVersionLast="47" xr6:coauthVersionMax="47" xr10:uidLastSave="{4350B246-89D0-4A28-944A-E381A965C965}"/>
  <bookViews>
    <workbookView xWindow="-108" yWindow="-108" windowWidth="23256" windowHeight="12456" xr2:uid="{A86D8894-017D-45BF-AC64-43494F952DAC}"/>
  </bookViews>
  <sheets>
    <sheet name="Tienkamp" sheetId="1" r:id="rId1"/>
    <sheet name="Database Tienkamp" sheetId="4" r:id="rId2"/>
    <sheet name="Zevenkamp" sheetId="2" r:id="rId3"/>
    <sheet name="Database Zevenkamp" sheetId="5" r:id="rId4"/>
    <sheet name="Formules" sheetId="3" r:id="rId5"/>
  </sheets>
  <definedNames>
    <definedName name="_xlnm._FilterDatabase" localSheetId="1" hidden="1">'Database Tienkamp'!$A$1:$X$135</definedName>
    <definedName name="_xlnm._FilterDatabase" localSheetId="3" hidden="1">'Database Zevenkamp'!$A$1:$S$126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36" i="4" l="1"/>
  <c r="E137" i="4"/>
  <c r="X10" i="1"/>
  <c r="X12" i="1"/>
  <c r="X30" i="1"/>
  <c r="Y32" i="1" s="1"/>
  <c r="X32" i="1"/>
  <c r="X34" i="1"/>
  <c r="X36" i="1"/>
  <c r="X54" i="1"/>
  <c r="Y56" i="1" s="1"/>
  <c r="X56" i="1"/>
  <c r="X58" i="1"/>
  <c r="Y60" i="1" s="1"/>
  <c r="X60" i="1"/>
  <c r="X62" i="1"/>
  <c r="Y64" i="1" s="1"/>
  <c r="X64" i="1"/>
  <c r="X70" i="1"/>
  <c r="Y72" i="1" s="1"/>
  <c r="X72" i="1"/>
  <c r="X14" i="1"/>
  <c r="Y16" i="1" s="1"/>
  <c r="X16" i="1"/>
  <c r="X74" i="1"/>
  <c r="Y76" i="1" s="1"/>
  <c r="X76" i="1"/>
  <c r="X22" i="1"/>
  <c r="Y24" i="1" s="1"/>
  <c r="X24" i="1"/>
  <c r="X46" i="1"/>
  <c r="Y48" i="1" s="1"/>
  <c r="X48" i="1"/>
  <c r="X78" i="1"/>
  <c r="Y80" i="1" s="1"/>
  <c r="X80" i="1"/>
  <c r="X38" i="1"/>
  <c r="X40" i="1"/>
  <c r="X86" i="1"/>
  <c r="Y88" i="1" s="1"/>
  <c r="X88" i="1"/>
  <c r="X90" i="1"/>
  <c r="Y92" i="1" s="1"/>
  <c r="X92" i="1"/>
  <c r="X6" i="1"/>
  <c r="X8" i="1"/>
  <c r="X18" i="1"/>
  <c r="Y20" i="1" s="1"/>
  <c r="X20" i="1"/>
  <c r="X26" i="1"/>
  <c r="Y28" i="1" s="1"/>
  <c r="X28" i="1"/>
  <c r="X50" i="1"/>
  <c r="Y52" i="1" s="1"/>
  <c r="X52" i="1"/>
  <c r="X42" i="1"/>
  <c r="Y44" i="1" s="1"/>
  <c r="X44" i="1"/>
  <c r="X66" i="1"/>
  <c r="Y68" i="1" s="1"/>
  <c r="X68" i="1"/>
  <c r="X82" i="1"/>
  <c r="Y84" i="1" s="1"/>
  <c r="X84" i="1"/>
  <c r="X4" i="1"/>
  <c r="X2" i="1"/>
  <c r="Y4" i="1" s="1"/>
  <c r="R6" i="2"/>
  <c r="S8" i="2" s="1"/>
  <c r="R8" i="2"/>
  <c r="R10" i="2"/>
  <c r="S12" i="2" s="1"/>
  <c r="R12" i="2"/>
  <c r="R14" i="2"/>
  <c r="S16" i="2" s="1"/>
  <c r="R16" i="2"/>
  <c r="R18" i="2"/>
  <c r="R20" i="2"/>
  <c r="R22" i="2"/>
  <c r="S24" i="2" s="1"/>
  <c r="R24" i="2"/>
  <c r="R26" i="2"/>
  <c r="S28" i="2" s="1"/>
  <c r="R28" i="2"/>
  <c r="R30" i="2"/>
  <c r="S32" i="2" s="1"/>
  <c r="R32" i="2"/>
  <c r="R34" i="2"/>
  <c r="S36" i="2" s="1"/>
  <c r="R36" i="2"/>
  <c r="R38" i="2"/>
  <c r="S40" i="2" s="1"/>
  <c r="R40" i="2"/>
  <c r="R42" i="2"/>
  <c r="S44" i="2" s="1"/>
  <c r="R44" i="2"/>
  <c r="R46" i="2"/>
  <c r="S48" i="2" s="1"/>
  <c r="R48" i="2"/>
  <c r="R50" i="2"/>
  <c r="S52" i="2" s="1"/>
  <c r="R52" i="2"/>
  <c r="R54" i="2"/>
  <c r="S56" i="2" s="1"/>
  <c r="R56" i="2"/>
  <c r="R58" i="2"/>
  <c r="S60" i="2" s="1"/>
  <c r="R60" i="2"/>
  <c r="R62" i="2"/>
  <c r="S64" i="2" s="1"/>
  <c r="R64" i="2"/>
  <c r="R4" i="2"/>
  <c r="R2" i="2"/>
  <c r="S4" i="2" s="1"/>
  <c r="Y8" i="1"/>
  <c r="Y36" i="1"/>
  <c r="Y12" i="1"/>
  <c r="V84" i="1"/>
  <c r="T84" i="1"/>
  <c r="R84" i="1"/>
  <c r="P84" i="1"/>
  <c r="N84" i="1"/>
  <c r="L84" i="1"/>
  <c r="J84" i="1"/>
  <c r="H84" i="1"/>
  <c r="F84" i="1"/>
  <c r="W83" i="1"/>
  <c r="U83" i="1"/>
  <c r="S83" i="1"/>
  <c r="Q83" i="1"/>
  <c r="O83" i="1"/>
  <c r="M83" i="1"/>
  <c r="K83" i="1"/>
  <c r="I83" i="1"/>
  <c r="G83" i="1"/>
  <c r="E83" i="1"/>
  <c r="V68" i="1"/>
  <c r="T68" i="1"/>
  <c r="R68" i="1"/>
  <c r="P68" i="1"/>
  <c r="N68" i="1"/>
  <c r="L68" i="1"/>
  <c r="J68" i="1"/>
  <c r="H68" i="1"/>
  <c r="F68" i="1"/>
  <c r="W67" i="1"/>
  <c r="U67" i="1"/>
  <c r="S67" i="1"/>
  <c r="Q67" i="1"/>
  <c r="O67" i="1"/>
  <c r="M67" i="1"/>
  <c r="K67" i="1"/>
  <c r="I67" i="1"/>
  <c r="G67" i="1"/>
  <c r="E67" i="1"/>
  <c r="V44" i="1"/>
  <c r="T44" i="1"/>
  <c r="R44" i="1"/>
  <c r="P44" i="1"/>
  <c r="N44" i="1"/>
  <c r="L44" i="1"/>
  <c r="J44" i="1"/>
  <c r="H44" i="1"/>
  <c r="F44" i="1"/>
  <c r="W43" i="1"/>
  <c r="U43" i="1"/>
  <c r="S43" i="1"/>
  <c r="Q43" i="1"/>
  <c r="O43" i="1"/>
  <c r="M43" i="1"/>
  <c r="K43" i="1"/>
  <c r="I43" i="1"/>
  <c r="G43" i="1"/>
  <c r="E43" i="1"/>
  <c r="V52" i="1"/>
  <c r="T52" i="1"/>
  <c r="R52" i="1"/>
  <c r="P52" i="1"/>
  <c r="N52" i="1"/>
  <c r="L52" i="1"/>
  <c r="J52" i="1"/>
  <c r="H52" i="1"/>
  <c r="F52" i="1"/>
  <c r="W51" i="1"/>
  <c r="U51" i="1"/>
  <c r="S51" i="1"/>
  <c r="Q51" i="1"/>
  <c r="O51" i="1"/>
  <c r="M51" i="1"/>
  <c r="K51" i="1"/>
  <c r="I51" i="1"/>
  <c r="G51" i="1"/>
  <c r="E51" i="1"/>
  <c r="V28" i="1"/>
  <c r="T28" i="1"/>
  <c r="R28" i="1"/>
  <c r="P28" i="1"/>
  <c r="N28" i="1"/>
  <c r="L28" i="1"/>
  <c r="J28" i="1"/>
  <c r="H28" i="1"/>
  <c r="F28" i="1"/>
  <c r="W27" i="1"/>
  <c r="U27" i="1"/>
  <c r="S27" i="1"/>
  <c r="Q27" i="1"/>
  <c r="O27" i="1"/>
  <c r="M27" i="1"/>
  <c r="K27" i="1"/>
  <c r="I27" i="1"/>
  <c r="G27" i="1"/>
  <c r="E27" i="1"/>
  <c r="V20" i="1"/>
  <c r="T20" i="1"/>
  <c r="R20" i="1"/>
  <c r="P20" i="1"/>
  <c r="N20" i="1"/>
  <c r="L20" i="1"/>
  <c r="J20" i="1"/>
  <c r="H20" i="1"/>
  <c r="F20" i="1"/>
  <c r="W19" i="1"/>
  <c r="U19" i="1"/>
  <c r="S19" i="1"/>
  <c r="Q19" i="1"/>
  <c r="O19" i="1"/>
  <c r="M19" i="1"/>
  <c r="K19" i="1"/>
  <c r="I19" i="1"/>
  <c r="G19" i="1"/>
  <c r="E19" i="1"/>
  <c r="V8" i="1"/>
  <c r="T8" i="1"/>
  <c r="R8" i="1"/>
  <c r="P8" i="1"/>
  <c r="N8" i="1"/>
  <c r="L8" i="1"/>
  <c r="J8" i="1"/>
  <c r="H8" i="1"/>
  <c r="F8" i="1"/>
  <c r="W7" i="1"/>
  <c r="U7" i="1"/>
  <c r="S7" i="1"/>
  <c r="Q7" i="1"/>
  <c r="O7" i="1"/>
  <c r="M7" i="1"/>
  <c r="K7" i="1"/>
  <c r="I7" i="1"/>
  <c r="G7" i="1"/>
  <c r="E7" i="1"/>
  <c r="V92" i="1"/>
  <c r="T92" i="1"/>
  <c r="R92" i="1"/>
  <c r="P92" i="1"/>
  <c r="N92" i="1"/>
  <c r="L92" i="1"/>
  <c r="J92" i="1"/>
  <c r="H92" i="1"/>
  <c r="F92" i="1"/>
  <c r="W91" i="1"/>
  <c r="U91" i="1"/>
  <c r="S91" i="1"/>
  <c r="Q91" i="1"/>
  <c r="O91" i="1"/>
  <c r="M91" i="1"/>
  <c r="K91" i="1"/>
  <c r="I91" i="1"/>
  <c r="G91" i="1"/>
  <c r="E91" i="1"/>
  <c r="V88" i="1"/>
  <c r="T88" i="1"/>
  <c r="R88" i="1"/>
  <c r="P88" i="1"/>
  <c r="N88" i="1"/>
  <c r="L88" i="1"/>
  <c r="J88" i="1"/>
  <c r="H88" i="1"/>
  <c r="F88" i="1"/>
  <c r="W87" i="1"/>
  <c r="U87" i="1"/>
  <c r="S87" i="1"/>
  <c r="Q87" i="1"/>
  <c r="O87" i="1"/>
  <c r="M87" i="1"/>
  <c r="K87" i="1"/>
  <c r="I87" i="1"/>
  <c r="G87" i="1"/>
  <c r="E87" i="1"/>
  <c r="V40" i="1"/>
  <c r="T40" i="1"/>
  <c r="R40" i="1"/>
  <c r="P40" i="1"/>
  <c r="N40" i="1"/>
  <c r="L40" i="1"/>
  <c r="J40" i="1"/>
  <c r="H40" i="1"/>
  <c r="F40" i="1"/>
  <c r="U39" i="1"/>
  <c r="S39" i="1"/>
  <c r="Q39" i="1"/>
  <c r="O39" i="1"/>
  <c r="M39" i="1"/>
  <c r="K39" i="1"/>
  <c r="I39" i="1"/>
  <c r="G39" i="1"/>
  <c r="E39" i="1"/>
  <c r="V80" i="1"/>
  <c r="T80" i="1"/>
  <c r="R80" i="1"/>
  <c r="P80" i="1"/>
  <c r="N80" i="1"/>
  <c r="L80" i="1"/>
  <c r="J80" i="1"/>
  <c r="H80" i="1"/>
  <c r="F80" i="1"/>
  <c r="W79" i="1"/>
  <c r="U79" i="1"/>
  <c r="S79" i="1"/>
  <c r="Q79" i="1"/>
  <c r="O79" i="1"/>
  <c r="M79" i="1"/>
  <c r="K79" i="1"/>
  <c r="I79" i="1"/>
  <c r="G79" i="1"/>
  <c r="E79" i="1"/>
  <c r="V48" i="1"/>
  <c r="T48" i="1"/>
  <c r="R48" i="1"/>
  <c r="P48" i="1"/>
  <c r="N48" i="1"/>
  <c r="L48" i="1"/>
  <c r="J48" i="1"/>
  <c r="H48" i="1"/>
  <c r="F48" i="1"/>
  <c r="W47" i="1"/>
  <c r="U47" i="1"/>
  <c r="S47" i="1"/>
  <c r="Q47" i="1"/>
  <c r="O47" i="1"/>
  <c r="M47" i="1"/>
  <c r="K47" i="1"/>
  <c r="I47" i="1"/>
  <c r="G47" i="1"/>
  <c r="E47" i="1"/>
  <c r="V24" i="1"/>
  <c r="T24" i="1"/>
  <c r="R24" i="1"/>
  <c r="P24" i="1"/>
  <c r="N24" i="1"/>
  <c r="L24" i="1"/>
  <c r="J24" i="1"/>
  <c r="H24" i="1"/>
  <c r="F24" i="1"/>
  <c r="W23" i="1"/>
  <c r="U23" i="1"/>
  <c r="S23" i="1"/>
  <c r="Q23" i="1"/>
  <c r="O23" i="1"/>
  <c r="M23" i="1"/>
  <c r="K23" i="1"/>
  <c r="I23" i="1"/>
  <c r="G23" i="1"/>
  <c r="E23" i="1"/>
  <c r="V76" i="1"/>
  <c r="T76" i="1"/>
  <c r="R76" i="1"/>
  <c r="P76" i="1"/>
  <c r="N76" i="1"/>
  <c r="L76" i="1"/>
  <c r="J76" i="1"/>
  <c r="H76" i="1"/>
  <c r="F76" i="1"/>
  <c r="W75" i="1"/>
  <c r="U75" i="1"/>
  <c r="S75" i="1"/>
  <c r="Q75" i="1"/>
  <c r="O75" i="1"/>
  <c r="M75" i="1"/>
  <c r="K75" i="1"/>
  <c r="I75" i="1"/>
  <c r="G75" i="1"/>
  <c r="E75" i="1"/>
  <c r="V16" i="1"/>
  <c r="T16" i="1"/>
  <c r="R16" i="1"/>
  <c r="P16" i="1"/>
  <c r="N16" i="1"/>
  <c r="L16" i="1"/>
  <c r="J16" i="1"/>
  <c r="H16" i="1"/>
  <c r="F16" i="1"/>
  <c r="W15" i="1"/>
  <c r="U15" i="1"/>
  <c r="S15" i="1"/>
  <c r="Q15" i="1"/>
  <c r="O15" i="1"/>
  <c r="M15" i="1"/>
  <c r="K15" i="1"/>
  <c r="I15" i="1"/>
  <c r="G15" i="1"/>
  <c r="E15" i="1"/>
  <c r="V72" i="1"/>
  <c r="T72" i="1"/>
  <c r="R72" i="1"/>
  <c r="P72" i="1"/>
  <c r="N72" i="1"/>
  <c r="L72" i="1"/>
  <c r="J72" i="1"/>
  <c r="H72" i="1"/>
  <c r="F72" i="1"/>
  <c r="W71" i="1"/>
  <c r="U71" i="1"/>
  <c r="S71" i="1"/>
  <c r="Q71" i="1"/>
  <c r="O71" i="1"/>
  <c r="M71" i="1"/>
  <c r="K71" i="1"/>
  <c r="I71" i="1"/>
  <c r="G71" i="1"/>
  <c r="E71" i="1"/>
  <c r="V64" i="1"/>
  <c r="T64" i="1"/>
  <c r="R64" i="1"/>
  <c r="P64" i="1"/>
  <c r="N64" i="1"/>
  <c r="L64" i="1"/>
  <c r="J64" i="1"/>
  <c r="H64" i="1"/>
  <c r="F64" i="1"/>
  <c r="W63" i="1"/>
  <c r="U63" i="1"/>
  <c r="S63" i="1"/>
  <c r="Q63" i="1"/>
  <c r="O63" i="1"/>
  <c r="M63" i="1"/>
  <c r="K63" i="1"/>
  <c r="I63" i="1"/>
  <c r="G63" i="1"/>
  <c r="E63" i="1"/>
  <c r="V60" i="1"/>
  <c r="T60" i="1"/>
  <c r="R60" i="1"/>
  <c r="P60" i="1"/>
  <c r="N60" i="1"/>
  <c r="L60" i="1"/>
  <c r="J60" i="1"/>
  <c r="H60" i="1"/>
  <c r="F60" i="1"/>
  <c r="W59" i="1"/>
  <c r="U59" i="1"/>
  <c r="S59" i="1"/>
  <c r="Q59" i="1"/>
  <c r="O59" i="1"/>
  <c r="M59" i="1"/>
  <c r="K59" i="1"/>
  <c r="I59" i="1"/>
  <c r="G59" i="1"/>
  <c r="E59" i="1"/>
  <c r="V56" i="1"/>
  <c r="T56" i="1"/>
  <c r="R56" i="1"/>
  <c r="P56" i="1"/>
  <c r="N56" i="1"/>
  <c r="L56" i="1"/>
  <c r="J56" i="1"/>
  <c r="H56" i="1"/>
  <c r="F56" i="1"/>
  <c r="W55" i="1"/>
  <c r="U55" i="1"/>
  <c r="S55" i="1"/>
  <c r="Q55" i="1"/>
  <c r="O55" i="1"/>
  <c r="M55" i="1"/>
  <c r="K55" i="1"/>
  <c r="I55" i="1"/>
  <c r="G55" i="1"/>
  <c r="E55" i="1"/>
  <c r="V36" i="1"/>
  <c r="T36" i="1"/>
  <c r="R36" i="1"/>
  <c r="P36" i="1"/>
  <c r="N36" i="1"/>
  <c r="L36" i="1"/>
  <c r="J36" i="1"/>
  <c r="H36" i="1"/>
  <c r="F36" i="1"/>
  <c r="W35" i="1"/>
  <c r="U35" i="1"/>
  <c r="S35" i="1"/>
  <c r="Q35" i="1"/>
  <c r="O35" i="1"/>
  <c r="M35" i="1"/>
  <c r="K35" i="1"/>
  <c r="I35" i="1"/>
  <c r="G35" i="1"/>
  <c r="E35" i="1"/>
  <c r="V32" i="1"/>
  <c r="T32" i="1"/>
  <c r="R32" i="1"/>
  <c r="P32" i="1"/>
  <c r="N32" i="1"/>
  <c r="L32" i="1"/>
  <c r="J32" i="1"/>
  <c r="H32" i="1"/>
  <c r="F32" i="1"/>
  <c r="W31" i="1"/>
  <c r="U31" i="1"/>
  <c r="S31" i="1"/>
  <c r="Q31" i="1"/>
  <c r="O31" i="1"/>
  <c r="M31" i="1"/>
  <c r="K31" i="1"/>
  <c r="I31" i="1"/>
  <c r="G31" i="1"/>
  <c r="E31" i="1"/>
  <c r="V12" i="1"/>
  <c r="T12" i="1"/>
  <c r="R12" i="1"/>
  <c r="P12" i="1"/>
  <c r="N12" i="1"/>
  <c r="L12" i="1"/>
  <c r="J12" i="1"/>
  <c r="H12" i="1"/>
  <c r="F12" i="1"/>
  <c r="W11" i="1"/>
  <c r="U11" i="1"/>
  <c r="S11" i="1"/>
  <c r="Q11" i="1"/>
  <c r="O11" i="1"/>
  <c r="M11" i="1"/>
  <c r="K11" i="1"/>
  <c r="I11" i="1"/>
  <c r="G11" i="1"/>
  <c r="E11" i="1"/>
  <c r="W3" i="1"/>
  <c r="U3" i="1"/>
  <c r="V4" i="1"/>
  <c r="S3" i="1"/>
  <c r="T4" i="1"/>
  <c r="Q3" i="1"/>
  <c r="R4" i="1"/>
  <c r="O3" i="1"/>
  <c r="P4" i="1"/>
  <c r="M3" i="1"/>
  <c r="N4" i="1"/>
  <c r="K3" i="1"/>
  <c r="L4" i="1"/>
  <c r="I3" i="1"/>
  <c r="J4" i="1"/>
  <c r="G3" i="1"/>
  <c r="H4" i="1"/>
  <c r="E3" i="1"/>
  <c r="F4" i="1"/>
  <c r="S20" i="2"/>
  <c r="E127" i="5"/>
  <c r="P28" i="2"/>
  <c r="N28" i="2"/>
  <c r="L28" i="2"/>
  <c r="J28" i="2"/>
  <c r="H28" i="2"/>
  <c r="F28" i="2"/>
  <c r="Q27" i="2"/>
  <c r="O27" i="2"/>
  <c r="M27" i="2"/>
  <c r="K27" i="2"/>
  <c r="I27" i="2"/>
  <c r="G27" i="2"/>
  <c r="E27" i="2"/>
  <c r="P20" i="2"/>
  <c r="N20" i="2"/>
  <c r="L20" i="2"/>
  <c r="J20" i="2"/>
  <c r="H20" i="2"/>
  <c r="F20" i="2"/>
  <c r="Q19" i="2"/>
  <c r="O19" i="2"/>
  <c r="M19" i="2"/>
  <c r="K19" i="2"/>
  <c r="I19" i="2"/>
  <c r="G19" i="2"/>
  <c r="E19" i="2"/>
  <c r="P16" i="2"/>
  <c r="N16" i="2"/>
  <c r="L16" i="2"/>
  <c r="J16" i="2"/>
  <c r="H16" i="2"/>
  <c r="F16" i="2"/>
  <c r="Q15" i="2"/>
  <c r="O15" i="2"/>
  <c r="M15" i="2"/>
  <c r="K15" i="2"/>
  <c r="I15" i="2"/>
  <c r="G15" i="2"/>
  <c r="E15" i="2"/>
  <c r="P8" i="2"/>
  <c r="N8" i="2"/>
  <c r="L8" i="2"/>
  <c r="J8" i="2"/>
  <c r="H8" i="2"/>
  <c r="F8" i="2"/>
  <c r="Q7" i="2"/>
  <c r="O7" i="2"/>
  <c r="M7" i="2"/>
  <c r="K7" i="2"/>
  <c r="I7" i="2"/>
  <c r="G7" i="2"/>
  <c r="E7" i="2"/>
  <c r="P44" i="2"/>
  <c r="N44" i="2"/>
  <c r="L44" i="2"/>
  <c r="J44" i="2"/>
  <c r="H44" i="2"/>
  <c r="F44" i="2"/>
  <c r="Q43" i="2"/>
  <c r="O43" i="2"/>
  <c r="M43" i="2"/>
  <c r="K43" i="2"/>
  <c r="I43" i="2"/>
  <c r="G43" i="2"/>
  <c r="E43" i="2"/>
  <c r="P56" i="2"/>
  <c r="N56" i="2"/>
  <c r="L56" i="2"/>
  <c r="J56" i="2"/>
  <c r="H56" i="2"/>
  <c r="F56" i="2"/>
  <c r="Q55" i="2"/>
  <c r="O55" i="2"/>
  <c r="M55" i="2"/>
  <c r="K55" i="2"/>
  <c r="I55" i="2"/>
  <c r="G55" i="2"/>
  <c r="E55" i="2"/>
  <c r="P4" i="2"/>
  <c r="N4" i="2"/>
  <c r="L4" i="2"/>
  <c r="J4" i="2"/>
  <c r="H4" i="2"/>
  <c r="F4" i="2"/>
  <c r="Q3" i="2"/>
  <c r="O3" i="2"/>
  <c r="M3" i="2"/>
  <c r="K3" i="2"/>
  <c r="I3" i="2"/>
  <c r="G3" i="2"/>
  <c r="E3" i="2"/>
  <c r="P64" i="2"/>
  <c r="N64" i="2"/>
  <c r="L64" i="2"/>
  <c r="J64" i="2"/>
  <c r="H64" i="2"/>
  <c r="F64" i="2"/>
  <c r="Q63" i="2"/>
  <c r="O63" i="2"/>
  <c r="M63" i="2"/>
  <c r="K63" i="2"/>
  <c r="I63" i="2"/>
  <c r="G63" i="2"/>
  <c r="E63" i="2"/>
  <c r="P52" i="2"/>
  <c r="N52" i="2"/>
  <c r="L52" i="2"/>
  <c r="J52" i="2"/>
  <c r="H52" i="2"/>
  <c r="F52" i="2"/>
  <c r="Q51" i="2"/>
  <c r="O51" i="2"/>
  <c r="M51" i="2"/>
  <c r="K51" i="2"/>
  <c r="I51" i="2"/>
  <c r="G51" i="2"/>
  <c r="E51" i="2"/>
  <c r="P60" i="2"/>
  <c r="N60" i="2"/>
  <c r="L60" i="2"/>
  <c r="J60" i="2"/>
  <c r="H60" i="2"/>
  <c r="F60" i="2"/>
  <c r="Q59" i="2"/>
  <c r="O59" i="2"/>
  <c r="M59" i="2"/>
  <c r="K59" i="2"/>
  <c r="I59" i="2"/>
  <c r="G59" i="2"/>
  <c r="E59" i="2"/>
  <c r="P24" i="2"/>
  <c r="N24" i="2"/>
  <c r="L24" i="2"/>
  <c r="J24" i="2"/>
  <c r="H24" i="2"/>
  <c r="F24" i="2"/>
  <c r="Q23" i="2"/>
  <c r="O23" i="2"/>
  <c r="M23" i="2"/>
  <c r="K23" i="2"/>
  <c r="I23" i="2"/>
  <c r="G23" i="2"/>
  <c r="E23" i="2"/>
  <c r="P48" i="2"/>
  <c r="N48" i="2"/>
  <c r="L48" i="2"/>
  <c r="J48" i="2"/>
  <c r="H48" i="2"/>
  <c r="F48" i="2"/>
  <c r="Q47" i="2"/>
  <c r="O47" i="2"/>
  <c r="M47" i="2"/>
  <c r="K47" i="2"/>
  <c r="I47" i="2"/>
  <c r="G47" i="2"/>
  <c r="E47" i="2"/>
  <c r="P40" i="2"/>
  <c r="N40" i="2"/>
  <c r="L40" i="2"/>
  <c r="J40" i="2"/>
  <c r="H40" i="2"/>
  <c r="F40" i="2"/>
  <c r="Q39" i="2"/>
  <c r="O39" i="2"/>
  <c r="M39" i="2"/>
  <c r="K39" i="2"/>
  <c r="I39" i="2"/>
  <c r="G39" i="2"/>
  <c r="E39" i="2"/>
  <c r="P36" i="2"/>
  <c r="N36" i="2"/>
  <c r="L36" i="2"/>
  <c r="J36" i="2"/>
  <c r="H36" i="2"/>
  <c r="F36" i="2"/>
  <c r="Q35" i="2"/>
  <c r="O35" i="2"/>
  <c r="M35" i="2"/>
  <c r="K35" i="2"/>
  <c r="I35" i="2"/>
  <c r="G35" i="2"/>
  <c r="E35" i="2"/>
  <c r="P32" i="2"/>
  <c r="N32" i="2"/>
  <c r="L32" i="2"/>
  <c r="J32" i="2"/>
  <c r="H32" i="2"/>
  <c r="F32" i="2"/>
  <c r="Q31" i="2"/>
  <c r="O31" i="2"/>
  <c r="M31" i="2"/>
  <c r="K31" i="2"/>
  <c r="I31" i="2"/>
  <c r="G31" i="2"/>
  <c r="E31" i="2"/>
  <c r="Q11" i="2"/>
  <c r="O11" i="2"/>
  <c r="P12" i="2"/>
  <c r="M11" i="2"/>
  <c r="N12" i="2"/>
  <c r="K11" i="2"/>
  <c r="L12" i="2"/>
  <c r="I11" i="2"/>
  <c r="J12" i="2"/>
  <c r="G11" i="2"/>
  <c r="E11" i="2"/>
  <c r="H12" i="2"/>
  <c r="F12" i="2"/>
  <c r="E109" i="5"/>
  <c r="E58" i="4"/>
  <c r="E134" i="4"/>
  <c r="E66" i="4"/>
  <c r="E28" i="4"/>
  <c r="E40" i="4"/>
  <c r="E72" i="4"/>
  <c r="E135" i="4"/>
  <c r="E2" i="4"/>
  <c r="E3" i="4"/>
  <c r="E4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9" i="4"/>
  <c r="E30" i="4"/>
  <c r="E31" i="4"/>
  <c r="E32" i="4"/>
  <c r="E33" i="4"/>
  <c r="E34" i="4"/>
  <c r="E35" i="4"/>
  <c r="E36" i="4"/>
  <c r="E37" i="4"/>
  <c r="E38" i="4"/>
  <c r="E39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9" i="4"/>
  <c r="E60" i="4"/>
  <c r="E61" i="4"/>
  <c r="E62" i="4"/>
  <c r="E63" i="4"/>
  <c r="E64" i="4"/>
  <c r="E65" i="4"/>
  <c r="E67" i="4"/>
  <c r="E68" i="4"/>
  <c r="E69" i="4"/>
  <c r="E70" i="4"/>
  <c r="E71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17" i="4"/>
  <c r="E118" i="4"/>
  <c r="E119" i="4"/>
  <c r="E120" i="4"/>
  <c r="E121" i="4"/>
  <c r="E122" i="4"/>
  <c r="E123" i="4"/>
  <c r="E124" i="4"/>
  <c r="E125" i="4"/>
  <c r="E126" i="4"/>
  <c r="E127" i="4"/>
  <c r="E128" i="4"/>
  <c r="E129" i="4"/>
  <c r="E130" i="4"/>
  <c r="E131" i="4"/>
  <c r="E132" i="4"/>
  <c r="E133" i="4"/>
  <c r="E5" i="4"/>
  <c r="E119" i="5"/>
  <c r="E122" i="5"/>
  <c r="E124" i="5"/>
  <c r="E7" i="5"/>
  <c r="E84" i="5"/>
  <c r="E67" i="5"/>
  <c r="E123" i="5"/>
  <c r="E54" i="5"/>
  <c r="E30" i="5"/>
  <c r="E120" i="5"/>
  <c r="E121" i="5"/>
  <c r="E2" i="5"/>
  <c r="E3" i="5"/>
  <c r="E4" i="5"/>
  <c r="E5" i="5"/>
  <c r="E6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5" i="5"/>
  <c r="E56" i="5"/>
  <c r="E57" i="5"/>
  <c r="E58" i="5"/>
  <c r="E59" i="5"/>
  <c r="E60" i="5"/>
  <c r="E61" i="5"/>
  <c r="E62" i="5"/>
  <c r="E63" i="5"/>
  <c r="E64" i="5"/>
  <c r="E65" i="5"/>
  <c r="E66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10" i="5"/>
  <c r="E111" i="5"/>
  <c r="E112" i="5"/>
  <c r="E113" i="5"/>
  <c r="E114" i="5"/>
  <c r="E115" i="5"/>
  <c r="E116" i="5"/>
  <c r="E117" i="5"/>
  <c r="E118" i="5"/>
  <c r="E7" i="3"/>
  <c r="E6" i="3"/>
  <c r="E5" i="3"/>
  <c r="E4" i="3"/>
  <c r="E3" i="3"/>
  <c r="E2" i="3"/>
  <c r="E1" i="3"/>
  <c r="B10" i="3"/>
  <c r="B9" i="3"/>
  <c r="B8" i="3"/>
  <c r="B7" i="3"/>
  <c r="B6" i="3"/>
  <c r="B5" i="3"/>
  <c r="B4" i="3"/>
  <c r="B3" i="3"/>
  <c r="B2" i="3"/>
  <c r="B1" i="3"/>
  <c r="C80" i="1" l="1"/>
  <c r="C84" i="1"/>
  <c r="C88" i="1"/>
  <c r="C3" i="2"/>
  <c r="C68" i="1"/>
  <c r="C92" i="1"/>
  <c r="Y40" i="1"/>
  <c r="C40" i="1" s="1"/>
  <c r="C44" i="1"/>
  <c r="C8" i="1"/>
  <c r="C52" i="1"/>
  <c r="C28" i="1"/>
  <c r="C20" i="1"/>
  <c r="C43" i="2"/>
  <c r="C7" i="2"/>
  <c r="C31" i="2"/>
  <c r="C63" i="2"/>
  <c r="C23" i="2"/>
  <c r="C55" i="2"/>
  <c r="C15" i="2"/>
  <c r="C59" i="2"/>
  <c r="C28" i="2"/>
  <c r="C27" i="2"/>
  <c r="C19" i="2"/>
  <c r="C51" i="2"/>
  <c r="C39" i="2"/>
  <c r="C35" i="2"/>
  <c r="C47" i="2"/>
  <c r="C16" i="2"/>
  <c r="C20" i="2"/>
  <c r="C8" i="2"/>
  <c r="C11" i="2"/>
  <c r="C64" i="2"/>
  <c r="C4" i="1"/>
  <c r="C36" i="1"/>
  <c r="C32" i="1"/>
  <c r="C56" i="1"/>
  <c r="C12" i="1"/>
  <c r="C24" i="1"/>
  <c r="C76" i="1"/>
  <c r="C16" i="1"/>
  <c r="C72" i="1"/>
  <c r="C64" i="1"/>
  <c r="C60" i="1"/>
  <c r="C44" i="2"/>
  <c r="C48" i="1"/>
  <c r="C56" i="2"/>
  <c r="C4" i="2"/>
  <c r="C48" i="2"/>
  <c r="C24" i="2"/>
  <c r="C36" i="2"/>
  <c r="C52" i="2"/>
  <c r="C60" i="2"/>
  <c r="C40" i="2"/>
  <c r="C32" i="2"/>
  <c r="C12" i="2"/>
  <c r="B40" i="1" l="1"/>
  <c r="B52" i="1"/>
  <c r="B44" i="1"/>
  <c r="B28" i="1"/>
  <c r="B68" i="1"/>
  <c r="B84" i="1"/>
  <c r="B20" i="1"/>
  <c r="B80" i="1"/>
  <c r="B88" i="1"/>
  <c r="B92" i="1"/>
  <c r="B8" i="1"/>
  <c r="B28" i="2"/>
  <c r="B8" i="2"/>
  <c r="B16" i="2"/>
  <c r="B20" i="2"/>
  <c r="B56" i="1"/>
  <c r="B64" i="1"/>
  <c r="B72" i="1"/>
  <c r="B60" i="1"/>
  <c r="B4" i="1"/>
  <c r="B16" i="1"/>
  <c r="B12" i="1"/>
  <c r="B76" i="1"/>
  <c r="B32" i="1"/>
  <c r="B24" i="1"/>
  <c r="B36" i="1"/>
  <c r="B48" i="1"/>
  <c r="B44" i="2"/>
  <c r="B24" i="2"/>
  <c r="B40" i="2"/>
  <c r="B48" i="2"/>
  <c r="B56" i="2"/>
  <c r="B4" i="2"/>
  <c r="B36" i="2"/>
  <c r="B64" i="2"/>
  <c r="B32" i="2"/>
  <c r="B60" i="2"/>
  <c r="B52" i="2"/>
  <c r="B12" i="2"/>
  <c r="AD74" i="1" l="1"/>
  <c r="AD75" i="1"/>
  <c r="AD76" i="1"/>
  <c r="AD77" i="1"/>
  <c r="AD10" i="1"/>
  <c r="AD11" i="1"/>
  <c r="AD12" i="1"/>
  <c r="AD13" i="1"/>
  <c r="AD17" i="1"/>
  <c r="AD14" i="1"/>
  <c r="AD15" i="1"/>
  <c r="AD16" i="1"/>
  <c r="AD18" i="1"/>
  <c r="AD19" i="1"/>
  <c r="AD20" i="1"/>
  <c r="AD21" i="1"/>
  <c r="AD5" i="1"/>
  <c r="AD4" i="1"/>
  <c r="AD3" i="1"/>
  <c r="AD2" i="1"/>
  <c r="AD82" i="1"/>
  <c r="AD85" i="1"/>
  <c r="AD83" i="1"/>
  <c r="AD84" i="1"/>
  <c r="AD86" i="1"/>
  <c r="AD87" i="1"/>
  <c r="AD89" i="1"/>
  <c r="AD88" i="1"/>
  <c r="AD78" i="1"/>
  <c r="AD81" i="1"/>
  <c r="AD79" i="1"/>
  <c r="AD80" i="1"/>
  <c r="AD46" i="1"/>
  <c r="AD47" i="1"/>
  <c r="AD48" i="1"/>
  <c r="AD49" i="1"/>
  <c r="AD58" i="1"/>
  <c r="AD59" i="1"/>
  <c r="AD60" i="1"/>
  <c r="AD61" i="1"/>
  <c r="AD66" i="1"/>
  <c r="AD67" i="1"/>
  <c r="AD68" i="1"/>
  <c r="AD69" i="1"/>
  <c r="AD38" i="1"/>
  <c r="AD39" i="1"/>
  <c r="AD40" i="1"/>
  <c r="AD41" i="1"/>
  <c r="AD70" i="1"/>
  <c r="AD71" i="1"/>
  <c r="AD72" i="1"/>
  <c r="AD73" i="1"/>
  <c r="AD22" i="1"/>
  <c r="AD23" i="1"/>
  <c r="AD25" i="1"/>
  <c r="AD24" i="1"/>
  <c r="AD65" i="1"/>
  <c r="AD62" i="1"/>
  <c r="AD63" i="1"/>
  <c r="AD64" i="1"/>
  <c r="AD6" i="1"/>
  <c r="AD9" i="1"/>
  <c r="AD7" i="1"/>
  <c r="AD8" i="1"/>
  <c r="AD45" i="1"/>
  <c r="AD42" i="1"/>
  <c r="AD43" i="1"/>
  <c r="AD44" i="1"/>
  <c r="AD34" i="1"/>
  <c r="AD35" i="1"/>
  <c r="AD36" i="1"/>
  <c r="AD37" i="1"/>
  <c r="AD29" i="1"/>
  <c r="AD26" i="1"/>
  <c r="AD27" i="1"/>
  <c r="AD28" i="1"/>
  <c r="AD30" i="1"/>
  <c r="AD31" i="1"/>
  <c r="AD33" i="1"/>
  <c r="AD32" i="1"/>
  <c r="AD54" i="1"/>
  <c r="AD57" i="1"/>
  <c r="AD55" i="1"/>
  <c r="AD56" i="1"/>
  <c r="AD90" i="1"/>
  <c r="AD91" i="1"/>
  <c r="AD92" i="1"/>
  <c r="AD93" i="1"/>
  <c r="AD50" i="1"/>
  <c r="AD51" i="1"/>
  <c r="AD52" i="1"/>
  <c r="AD53" i="1"/>
  <c r="AD46" i="2"/>
  <c r="AD47" i="2"/>
  <c r="AD48" i="2"/>
  <c r="AD49" i="2"/>
  <c r="AD50" i="2"/>
  <c r="AD51" i="2"/>
  <c r="AD52" i="2"/>
  <c r="AD53" i="2"/>
  <c r="AD41" i="2"/>
  <c r="AD38" i="2"/>
  <c r="AD39" i="2"/>
  <c r="AD40" i="2"/>
  <c r="AD13" i="2"/>
  <c r="AD12" i="2"/>
  <c r="AD11" i="2"/>
  <c r="AD10" i="2"/>
  <c r="AD61" i="2"/>
  <c r="AD58" i="2"/>
  <c r="AD59" i="2"/>
  <c r="AD60" i="2"/>
  <c r="AD25" i="2"/>
  <c r="AD22" i="2"/>
  <c r="AD23" i="2"/>
  <c r="AD24" i="2"/>
  <c r="AD18" i="2"/>
  <c r="AD19" i="2"/>
  <c r="AD20" i="2"/>
  <c r="AD21" i="2"/>
  <c r="AD17" i="2"/>
  <c r="AD14" i="2"/>
  <c r="AD15" i="2"/>
  <c r="AD16" i="2"/>
  <c r="AD57" i="2"/>
  <c r="AD54" i="2"/>
  <c r="AD55" i="2"/>
  <c r="AD56" i="2"/>
  <c r="AD42" i="2"/>
  <c r="AD43" i="2"/>
  <c r="AD44" i="2"/>
  <c r="AD45" i="2"/>
  <c r="AD6" i="2"/>
  <c r="AD7" i="2"/>
  <c r="AD8" i="2"/>
  <c r="AD9" i="2"/>
  <c r="AD30" i="2"/>
  <c r="AD31" i="2"/>
  <c r="AD32" i="2"/>
  <c r="AD33" i="2"/>
  <c r="AD34" i="2"/>
  <c r="AD35" i="2"/>
  <c r="AD36" i="2"/>
  <c r="AD37" i="2"/>
  <c r="AD65" i="2"/>
  <c r="AD62" i="2"/>
  <c r="AD63" i="2"/>
  <c r="AD64" i="2"/>
  <c r="AD2" i="2"/>
  <c r="AD3" i="2"/>
  <c r="AD4" i="2"/>
  <c r="AD5" i="2"/>
  <c r="AD29" i="2"/>
  <c r="AD26" i="2"/>
  <c r="AD27" i="2"/>
  <c r="AD28" i="2"/>
</calcChain>
</file>

<file path=xl/sharedStrings.xml><?xml version="1.0" encoding="utf-8"?>
<sst xmlns="http://schemas.openxmlformats.org/spreadsheetml/2006/main" count="827" uniqueCount="192">
  <si>
    <t>100m</t>
  </si>
  <si>
    <t>Ver</t>
  </si>
  <si>
    <t>Kogel</t>
  </si>
  <si>
    <t>Hoog</t>
  </si>
  <si>
    <t>400m</t>
  </si>
  <si>
    <t>110h</t>
  </si>
  <si>
    <t>Discus</t>
  </si>
  <si>
    <t>Polshoog</t>
  </si>
  <si>
    <t>Speer</t>
  </si>
  <si>
    <t>1500m</t>
  </si>
  <si>
    <t>100h</t>
  </si>
  <si>
    <t>200m</t>
  </si>
  <si>
    <t>800m</t>
  </si>
  <si>
    <t>Damian Warner</t>
  </si>
  <si>
    <t>Score</t>
  </si>
  <si>
    <t>Ref</t>
  </si>
  <si>
    <t>PB</t>
  </si>
  <si>
    <t>Meeting</t>
  </si>
  <si>
    <t>Rank</t>
  </si>
  <si>
    <t>Katharina Johnson-Thompson</t>
  </si>
  <si>
    <t>Laura Ikauniece</t>
  </si>
  <si>
    <t>Yorgelis Rodriguez</t>
  </si>
  <si>
    <t>Anouk Vetter</t>
  </si>
  <si>
    <t>Kendell Williams</t>
  </si>
  <si>
    <t>Ekaterina Voronina</t>
  </si>
  <si>
    <t>Vanessa Grimm</t>
  </si>
  <si>
    <t>Adrianna Sulek</t>
  </si>
  <si>
    <t>Kate O'Connor</t>
  </si>
  <si>
    <t>Sophie Weibenberg</t>
  </si>
  <si>
    <t>Ref year</t>
  </si>
  <si>
    <t>Niklas Kaul</t>
  </si>
  <si>
    <t>Pierce Lepage</t>
  </si>
  <si>
    <t>Marcel Uibo</t>
  </si>
  <si>
    <t>Kai Kazmirek</t>
  </si>
  <si>
    <t>Lindon Victor</t>
  </si>
  <si>
    <t>Simon Ehammer</t>
  </si>
  <si>
    <t>Rik Taam</t>
  </si>
  <si>
    <t>Sven Roosen</t>
  </si>
  <si>
    <t>Doha</t>
  </si>
  <si>
    <t>Tokyo</t>
  </si>
  <si>
    <t>Ratingen</t>
  </si>
  <si>
    <t>Gotzis</t>
  </si>
  <si>
    <t>Warzawa</t>
  </si>
  <si>
    <t>Sofie Dokter</t>
  </si>
  <si>
    <t>Emma Oosterwegel</t>
  </si>
  <si>
    <t>Jaar</t>
  </si>
  <si>
    <t>Atleet</t>
  </si>
  <si>
    <t>Tokio</t>
  </si>
  <si>
    <t>LJ</t>
  </si>
  <si>
    <t>SP</t>
  </si>
  <si>
    <t>HJ</t>
  </si>
  <si>
    <t>MAX</t>
  </si>
  <si>
    <t>DT</t>
  </si>
  <si>
    <t>PV</t>
  </si>
  <si>
    <t>JT</t>
  </si>
  <si>
    <t>Garrett Scantling</t>
  </si>
  <si>
    <t>Fayetteville</t>
  </si>
  <si>
    <t>Kevin Mayer</t>
  </si>
  <si>
    <t>Kyle Garland</t>
  </si>
  <si>
    <t>Ashley Moloney</t>
  </si>
  <si>
    <t>Eugene</t>
  </si>
  <si>
    <t>Zach Ziemek</t>
  </si>
  <si>
    <t>St-Paul</t>
  </si>
  <si>
    <t>Ayden Owens-Delerme</t>
  </si>
  <si>
    <t>Walnut</t>
  </si>
  <si>
    <t>Lima</t>
  </si>
  <si>
    <t>Ilya Shkurenyov</t>
  </si>
  <si>
    <t>Brisbane</t>
  </si>
  <si>
    <t>Steven Bastien</t>
  </si>
  <si>
    <t>Talence</t>
  </si>
  <si>
    <t>Johannes Erm</t>
  </si>
  <si>
    <t>Gavle</t>
  </si>
  <si>
    <t>Harrison Williams</t>
  </si>
  <si>
    <t>Chula Vista</t>
  </si>
  <si>
    <t>Thomas van der Plaetsen</t>
  </si>
  <si>
    <t>Sochi</t>
  </si>
  <si>
    <t>Janek Oiglane</t>
  </si>
  <si>
    <t>Knoxville</t>
  </si>
  <si>
    <t>Cedric Dubler</t>
  </si>
  <si>
    <t>Syndey</t>
  </si>
  <si>
    <t>Felipe dos Santos</t>
  </si>
  <si>
    <t>Sao Paolo</t>
  </si>
  <si>
    <t>Leo Neugebauer</t>
  </si>
  <si>
    <t>Austin</t>
  </si>
  <si>
    <t>Daniel Golubovic</t>
  </si>
  <si>
    <t>Pawel Wiesiolek</t>
  </si>
  <si>
    <t>Warschau</t>
  </si>
  <si>
    <t>Vitaliy Zhuk</t>
  </si>
  <si>
    <t>Jorge Urena</t>
  </si>
  <si>
    <t>Ondrej Kopecky</t>
  </si>
  <si>
    <t>Praag</t>
  </si>
  <si>
    <t>Markus Rooth</t>
  </si>
  <si>
    <t>Grosseto</t>
  </si>
  <si>
    <t>Pieter Braun</t>
  </si>
  <si>
    <t>Cheboksary</t>
  </si>
  <si>
    <t>Kristjan Rosenberg</t>
  </si>
  <si>
    <t>Talinn</t>
  </si>
  <si>
    <t>Sander Skotheim</t>
  </si>
  <si>
    <t>Devon Williams</t>
  </si>
  <si>
    <t>Des Moines</t>
  </si>
  <si>
    <t>Sydney</t>
  </si>
  <si>
    <t>Karel Tilga</t>
  </si>
  <si>
    <t>Axel Hubert</t>
  </si>
  <si>
    <t>Aubagne</t>
  </si>
  <si>
    <t>Rakvere</t>
  </si>
  <si>
    <t>Champaign</t>
  </si>
  <si>
    <t>Lutsk</t>
  </si>
  <si>
    <t>Langenthal</t>
  </si>
  <si>
    <t>Solomon Simmons</t>
  </si>
  <si>
    <t>Townsville</t>
  </si>
  <si>
    <t>Niels Pittomvils</t>
  </si>
  <si>
    <t>Athens</t>
  </si>
  <si>
    <t>Tim Nowak</t>
  </si>
  <si>
    <t>Murcia</t>
  </si>
  <si>
    <t>Basile Rolnin</t>
  </si>
  <si>
    <t>Krakau</t>
  </si>
  <si>
    <t>Minsk</t>
  </si>
  <si>
    <t>Nafissatou Thiam</t>
  </si>
  <si>
    <t>Annie Kunz</t>
  </si>
  <si>
    <t>Erica Bougard</t>
  </si>
  <si>
    <t>Xenia Krizsan</t>
  </si>
  <si>
    <t>Noor Vidts</t>
  </si>
  <si>
    <t>Arona</t>
  </si>
  <si>
    <t>Ivona Dadic</t>
  </si>
  <si>
    <t>Anna Hall</t>
  </si>
  <si>
    <t>La Habana</t>
  </si>
  <si>
    <t>Carolin Schafer</t>
  </si>
  <si>
    <t>Tyra Gittens</t>
  </si>
  <si>
    <t>College Station</t>
  </si>
  <si>
    <t>Annik Kalin</t>
  </si>
  <si>
    <t>Nadine Broersen</t>
  </si>
  <si>
    <t>Alina Shukh</t>
  </si>
  <si>
    <t>Ninali Zheng</t>
  </si>
  <si>
    <t>Michelle Atherley</t>
  </si>
  <si>
    <t>Evelis Jazmin Aguilar</t>
  </si>
  <si>
    <t>Ibague</t>
  </si>
  <si>
    <t>Tashkent</t>
  </si>
  <si>
    <t>Maria Huntington</t>
  </si>
  <si>
    <t>Lappeenranta</t>
  </si>
  <si>
    <t>Vaterstetten</t>
  </si>
  <si>
    <t>Georgia Ellenwood</t>
  </si>
  <si>
    <t>Adriana Rodriguez</t>
  </si>
  <si>
    <t>Verena Mayr</t>
  </si>
  <si>
    <t>Maria Vicente</t>
  </si>
  <si>
    <t>Lana</t>
  </si>
  <si>
    <t>Ashtin Zamzow-Mahler</t>
  </si>
  <si>
    <t>Azusa</t>
  </si>
  <si>
    <t>Solene Ndama</t>
  </si>
  <si>
    <t>Bydgoszcz</t>
  </si>
  <si>
    <t>Geraldine Ruckstuhl</t>
  </si>
  <si>
    <t>Odile Ahouanwanou</t>
  </si>
  <si>
    <t>Saga Vanninen</t>
  </si>
  <si>
    <t>Budapest</t>
  </si>
  <si>
    <t>Holly Mills</t>
  </si>
  <si>
    <t>Madrid</t>
  </si>
  <si>
    <t>Taliyah Brooks</t>
  </si>
  <si>
    <t>Marthe Koala</t>
  </si>
  <si>
    <t>Chari Hawkins</t>
  </si>
  <si>
    <t>Paulina Ligarska</t>
  </si>
  <si>
    <t>Anasyasiya Mokhnyuk</t>
  </si>
  <si>
    <t>Jade O'Dowda</t>
  </si>
  <si>
    <t>Bedford</t>
  </si>
  <si>
    <t>Miia Sillman</t>
  </si>
  <si>
    <t>Napels</t>
  </si>
  <si>
    <t>Daryna Sloboda</t>
  </si>
  <si>
    <t>Viktoriya Vaseykina</t>
  </si>
  <si>
    <t>Austin West</t>
  </si>
  <si>
    <t>Joseph Delgado</t>
  </si>
  <si>
    <t>Risto Lillemets</t>
  </si>
  <si>
    <t>Jan Dolezal</t>
  </si>
  <si>
    <t>Zlin</t>
  </si>
  <si>
    <t>Andreas Bechmann</t>
  </si>
  <si>
    <t>Oxford</t>
  </si>
  <si>
    <t>Dallas</t>
  </si>
  <si>
    <t>Manuel Eitel</t>
  </si>
  <si>
    <t>Hamar</t>
  </si>
  <si>
    <t>Jiri Sykora</t>
  </si>
  <si>
    <t>Marcus Nilsson</t>
  </si>
  <si>
    <t>Dario Dester</t>
  </si>
  <si>
    <t>Breda</t>
  </si>
  <si>
    <t>Ribeira</t>
  </si>
  <si>
    <t>Maksim Andraloits</t>
  </si>
  <si>
    <t>Diff</t>
  </si>
  <si>
    <t>Sophie Weissenberg</t>
  </si>
  <si>
    <t>Claudia Conte</t>
  </si>
  <si>
    <t>Katarina Johnson-Thompson</t>
  </si>
  <si>
    <t>Xenia Krizsán</t>
  </si>
  <si>
    <t>Nerja</t>
  </si>
  <si>
    <t>Andy Preciado</t>
  </si>
  <si>
    <t>Ken Mullings</t>
  </si>
  <si>
    <t>Guayaquil</t>
  </si>
  <si>
    <t>Nassau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</si>
</sst>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:ss.0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0" borderId="0" xfId="0" applyNumberFormat="1"/>
    <xf numFmtId="11" fontId="0" fillId="0" borderId="0" xfId="0" applyNumberFormat="1"/>
    <xf numFmtId="2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BF15B-4039-4BC6-8CC3-845A9490963D}">
  <dimension ref="A1:AD96"/>
  <sheetViews>
    <sheetView tabSelected="1" workbookViewId="0">
      <pane xSplit="4" ySplit="1" topLeftCell="E2" activePane="bottomRight" state="frozen"/>
      <selection pane="topRight" activeCell="D1" sqref="D1"/>
      <selection pane="bottomLeft" activeCell="A2" sqref="A2"/>
      <selection pane="bottomRight" activeCell="E1" sqref="E1:W1"/>
    </sheetView>
  </sheetViews>
  <sheetFormatPr defaultRowHeight="14.4" x14ac:dyDescent="0.3"/>
  <cols>
    <col min="2" max="2" width="13.88671875" bestFit="1" customWidth="1"/>
    <col min="3" max="4" width="13.88671875" customWidth="1"/>
  </cols>
  <sheetData>
    <row r="1" spans="1:30" x14ac:dyDescent="0.3">
      <c r="C1" t="s">
        <v>14</v>
      </c>
      <c r="E1" t="s">
        <v>0</v>
      </c>
      <c r="G1" t="s">
        <v>48</v>
      </c>
      <c r="I1" t="s">
        <v>49</v>
      </c>
      <c r="K1" t="s">
        <v>50</v>
      </c>
      <c r="M1" t="s">
        <v>4</v>
      </c>
      <c r="O1" t="s">
        <v>5</v>
      </c>
      <c r="Q1" t="s">
        <v>52</v>
      </c>
      <c r="S1" t="s">
        <v>53</v>
      </c>
      <c r="U1" t="s">
        <v>54</v>
      </c>
      <c r="W1" t="s">
        <v>9</v>
      </c>
    </row>
    <row r="2" spans="1:30" x14ac:dyDescent="0.3">
      <c r="A2">
        <v>1</v>
      </c>
      <c r="B2" t="s">
        <v>13</v>
      </c>
      <c r="D2" t="s">
        <v>15</v>
      </c>
      <c r="E2">
        <v>10.119999999999999</v>
      </c>
      <c r="G2">
        <v>8.24</v>
      </c>
      <c r="I2">
        <v>14.8</v>
      </c>
      <c r="K2">
        <v>2.02</v>
      </c>
      <c r="M2">
        <v>47.48</v>
      </c>
      <c r="O2">
        <v>13.46</v>
      </c>
      <c r="Q2">
        <v>48.67</v>
      </c>
      <c r="S2">
        <v>4.9000000000000004</v>
      </c>
      <c r="U2">
        <v>63.44</v>
      </c>
      <c r="W2" s="1">
        <v>3.1374999999999997E-3</v>
      </c>
      <c r="X2" s="4">
        <f>TIMEVALUE(TEXT(W2,"mm:ss,00"))/0.0000115741741746741</f>
        <v>271.07765553289192</v>
      </c>
      <c r="AD2">
        <f>B4</f>
        <v>1</v>
      </c>
    </row>
    <row r="3" spans="1:30" x14ac:dyDescent="0.3">
      <c r="A3" t="s">
        <v>29</v>
      </c>
      <c r="B3">
        <v>2021</v>
      </c>
      <c r="D3" t="s">
        <v>16</v>
      </c>
      <c r="E3" t="str">
        <f>IF(ISBLANK(E4),"",_xlfn.FLOOR.MATH(-25.4347*(18-E2)^(1.81)+25.4347*(18-E4)^(1.81)))</f>
        <v/>
      </c>
      <c r="G3" t="str">
        <f>IF(ISBLANK(G4),"",_xlfn.FLOOR.MATH(-0.14354*((G2*100)-220)^1.4+0.14354*((G4*100)-220)^1.4))</f>
        <v/>
      </c>
      <c r="I3" t="str">
        <f>IF(ISBLANK(I4),"",_xlfn.FLOOR.MATH(-51.39*(I2-1.5)^1.05+51.39*(I4-1.5)^1.05))</f>
        <v/>
      </c>
      <c r="K3" t="str">
        <f>IF(ISBLANK(K4),"",_xlfn.FLOOR.MATH(-0.8465*((K2*100)-75)^1.42+0.8465*((K4*100)-75)^1.42))</f>
        <v/>
      </c>
      <c r="M3" t="str">
        <f>IF(ISBLANK(M4),"",_xlfn.FLOOR.MATH(-1.53775*(82-M2)^1.81+1.53775*(82-M4)^1.81))</f>
        <v/>
      </c>
      <c r="O3" t="str">
        <f>IF(ISBLANK(O4),"",_xlfn.FLOOR.MATH(-5.74352*(28.5-O2)^1.92+5.74352*(28.5-O4)^1.92))</f>
        <v/>
      </c>
      <c r="Q3" t="str">
        <f>IF(ISBLANK(Q4),"",_xlfn.FLOOR.MATH(-12.91*(Q2-4)^1.1+12.91*(Q4-4)^1.1))</f>
        <v/>
      </c>
      <c r="S3" t="str">
        <f>IF(ISBLANK(S4),"",_xlfn.FLOOR.MATH(-0.2797*(S2*100-100)^1.35+0.2797*(S4*100-100)^1.35))</f>
        <v/>
      </c>
      <c r="U3" t="str">
        <f>IF(ISBLANK(U4),"", _xlfn.FLOOR.MATH(-10.14*(U2-7)^1.08+10.14*(U4-7)^1.08))</f>
        <v/>
      </c>
      <c r="W3" s="1" t="str">
        <f>IF(ISBLANK(W4),"",_xlfn.FLOOR.MATH(-0.03768*(480-X2)^1.85+0.03768*(480-X4)^1.85))</f>
        <v/>
      </c>
      <c r="AD3">
        <f>B4</f>
        <v>1</v>
      </c>
    </row>
    <row r="4" spans="1:30" x14ac:dyDescent="0.3">
      <c r="A4" t="s">
        <v>18</v>
      </c>
      <c r="B4">
        <f>RANK(C4,C:C)</f>
        <v>1</v>
      </c>
      <c r="C4">
        <f>SUM(F4,H4,L4,J4,N4,P4,R4,T4,V4,Y4)</f>
        <v>9018</v>
      </c>
      <c r="D4" t="s">
        <v>17</v>
      </c>
      <c r="F4">
        <f>_xlfn.FLOOR.MATH(IF(ISBLANK(E4),25.4347*(18-E2)^(1.81),25.4347*(18-E4)^(1.81)))</f>
        <v>1066</v>
      </c>
      <c r="H4">
        <f>_xlfn.FLOOR.MATH(IF(ISBLANK(G4),0.14354*((G2*100)-220)^1.4,0.14354*((G4*100)-220)^1.4))</f>
        <v>1123</v>
      </c>
      <c r="J4">
        <f>_xlfn.FLOOR.MATH(IF(ISBLANK(I4),51.39*(I2-1.5)^1.05,51.39*(I4-1.5)^1.05))</f>
        <v>777</v>
      </c>
      <c r="L4">
        <f>_xlfn.FLOOR.MATH(IF(ISBLANK(K4),0.8465*((K2*100)-75)^1.42,0.8465*((K4*100)-75)^1.42))</f>
        <v>822</v>
      </c>
      <c r="N4">
        <f>_xlfn.FLOOR.MATH(IF(ISBLANK(M4),1.53775*(82-M2)^1.81,1.53775*(82-M4)^1.81))</f>
        <v>934</v>
      </c>
      <c r="P4">
        <f>_xlfn.FLOOR.MATH(IF(ISBLANK(O4),5.74352*(28.5-O2)^1.92,5.74352*(28.5-O4)^1.92))</f>
        <v>1045</v>
      </c>
      <c r="R4">
        <f>_xlfn.FLOOR.MATH(IF(ISBLANK(Q4),12.91*(Q2-4)^1.1,12.91*(Q4-4)^1.1))</f>
        <v>843</v>
      </c>
      <c r="T4">
        <f>_xlfn.FLOOR.MATH(IF(ISBLANK(S4),0.2797*(S2*100-100)^1.35,0.2797*(S4*100-100)^1.35))</f>
        <v>880</v>
      </c>
      <c r="V4">
        <f>_xlfn.FLOOR.MATH(IF(ISBLANK(U4),10.14*(U2-7)^1.08,10.14*(U4-7)^1.08))</f>
        <v>790</v>
      </c>
      <c r="W4" s="1"/>
      <c r="X4" s="4" t="str">
        <f>IF(ISBLANK(W4),"",TIMEVALUE(TEXT(W2,"mm:ss,00"))/0.0000115741741746741)</f>
        <v/>
      </c>
      <c r="Y4">
        <f>_xlfn.FLOOR.MATH(IF(ISBLANK(W4),0.03768*(480-X2)^1.85,0.03768*(480-X4)^1.85))</f>
        <v>738</v>
      </c>
      <c r="AD4">
        <f>B4</f>
        <v>1</v>
      </c>
    </row>
    <row r="5" spans="1:30" x14ac:dyDescent="0.3">
      <c r="W5" s="1"/>
      <c r="AD5">
        <f>B4</f>
        <v>1</v>
      </c>
    </row>
    <row r="6" spans="1:30" x14ac:dyDescent="0.3">
      <c r="A6">
        <v>2</v>
      </c>
      <c r="B6" t="s">
        <v>57</v>
      </c>
      <c r="D6" t="s">
        <v>15</v>
      </c>
      <c r="E6">
        <v>10.68</v>
      </c>
      <c r="G6">
        <v>7.5</v>
      </c>
      <c r="I6">
        <v>15.07</v>
      </c>
      <c r="K6">
        <v>2.08</v>
      </c>
      <c r="M6">
        <v>50.31</v>
      </c>
      <c r="O6">
        <v>13.9</v>
      </c>
      <c r="Q6">
        <v>48.08</v>
      </c>
      <c r="S6">
        <v>5.2</v>
      </c>
      <c r="U6">
        <v>73.09</v>
      </c>
      <c r="W6" s="1">
        <v>3.2774305555555556E-3</v>
      </c>
      <c r="X6" s="4">
        <f>TIMEVALUE(TEXT(W6,"mm:ss,00"))/0.0000115741741746741</f>
        <v>283.16755097111195</v>
      </c>
      <c r="AD6">
        <f>B8</f>
        <v>2</v>
      </c>
    </row>
    <row r="7" spans="1:30" x14ac:dyDescent="0.3">
      <c r="A7" t="s">
        <v>29</v>
      </c>
      <c r="B7">
        <v>2021</v>
      </c>
      <c r="D7" t="s">
        <v>16</v>
      </c>
      <c r="E7" t="str">
        <f>IF(ISBLANK(E8),"",_xlfn.FLOOR.MATH(-25.4347*(18-E6)^(1.81)+25.4347*(18-E8)^(1.81)))</f>
        <v/>
      </c>
      <c r="G7" t="str">
        <f>IF(ISBLANK(G8),"",_xlfn.FLOOR.MATH(-0.14354*((G6*100)-220)^1.4+0.14354*((G8*100)-220)^1.4))</f>
        <v/>
      </c>
      <c r="I7" t="str">
        <f>IF(ISBLANK(I8),"",_xlfn.FLOOR.MATH(-51.39*(I6-1.5)^1.05+51.39*(I8-1.5)^1.05))</f>
        <v/>
      </c>
      <c r="K7" t="str">
        <f>IF(ISBLANK(K8),"",_xlfn.FLOOR.MATH(-0.8465*((K6*100)-75)^1.42+0.8465*((K8*100)-75)^1.42))</f>
        <v/>
      </c>
      <c r="M7" t="str">
        <f>IF(ISBLANK(M8),"",_xlfn.FLOOR.MATH(-1.53775*(82-M6)^1.81+1.53775*(82-M8)^1.81))</f>
        <v/>
      </c>
      <c r="O7" t="str">
        <f>IF(ISBLANK(O8),"",_xlfn.FLOOR.MATH(-5.74352*(28.5-O6)^1.92+5.74352*(28.5-O8)^1.92))</f>
        <v/>
      </c>
      <c r="Q7" t="str">
        <f>IF(ISBLANK(Q8),"",_xlfn.FLOOR.MATH(-12.91*(Q6-4)^1.1+12.91*(Q8-4)^1.1))</f>
        <v/>
      </c>
      <c r="S7" t="str">
        <f>IF(ISBLANK(S8),"",_xlfn.FLOOR.MATH(-0.2797*(S6*100-100)^1.35+0.2797*(S8*100-100)^1.35))</f>
        <v/>
      </c>
      <c r="U7" t="str">
        <f>IF(ISBLANK(U8),"", _xlfn.FLOOR.MATH(-10.14*(U6-7)^1.08+10.14*(U8-7)^1.08))</f>
        <v/>
      </c>
      <c r="W7" s="1" t="str">
        <f>IF(ISBLANK(W8),"",_xlfn.FLOOR.MATH(-0.03768*(480-X6)^1.85+0.03768*(480-X8)^1.85))</f>
        <v/>
      </c>
      <c r="AD7">
        <f>B8</f>
        <v>2</v>
      </c>
    </row>
    <row r="8" spans="1:30" x14ac:dyDescent="0.3">
      <c r="A8" t="s">
        <v>18</v>
      </c>
      <c r="B8">
        <f>RANK(C8,C:C)</f>
        <v>2</v>
      </c>
      <c r="C8">
        <f>SUM(F8,H8,L8,J8,N8,P8,R8,T8,V8,Y8)</f>
        <v>8726</v>
      </c>
      <c r="D8" t="s">
        <v>17</v>
      </c>
      <c r="F8">
        <f>_xlfn.FLOOR.MATH(IF(ISBLANK(E8),25.4347*(18-E6)^(1.81),25.4347*(18-E8)^(1.81)))</f>
        <v>933</v>
      </c>
      <c r="H8">
        <f>_xlfn.FLOOR.MATH(IF(ISBLANK(G8),0.14354*((G6*100)-220)^1.4,0.14354*((G8*100)-220)^1.4))</f>
        <v>935</v>
      </c>
      <c r="J8">
        <f>_xlfn.FLOOR.MATH(IF(ISBLANK(I8),51.39*(I6-1.5)^1.05,51.39*(I8-1.5)^1.05))</f>
        <v>794</v>
      </c>
      <c r="L8">
        <f>_xlfn.FLOOR.MATH(IF(ISBLANK(K8),0.8465*((K6*100)-75)^1.42,0.8465*((K8*100)-75)^1.42))</f>
        <v>878</v>
      </c>
      <c r="N8">
        <f>_xlfn.FLOOR.MATH(IF(ISBLANK(M8),1.53775*(82-M6)^1.81,1.53775*(82-M8)^1.81))</f>
        <v>800</v>
      </c>
      <c r="P8">
        <f>_xlfn.FLOOR.MATH(IF(ISBLANK(O8),5.74352*(28.5-O6)^1.92,5.74352*(28.5-O8)^1.92))</f>
        <v>987</v>
      </c>
      <c r="R8">
        <f>_xlfn.FLOOR.MATH(IF(ISBLANK(Q8),12.91*(Q6-4)^1.1,12.91*(Q8-4)^1.1))</f>
        <v>830</v>
      </c>
      <c r="T8">
        <f>_xlfn.FLOOR.MATH(IF(ISBLANK(S8),0.2797*(S6*100-100)^1.35,0.2797*(S8*100-100)^1.35))</f>
        <v>972</v>
      </c>
      <c r="V8">
        <f>_xlfn.FLOOR.MATH(IF(ISBLANK(U8),10.14*(U6-7)^1.08,10.14*(U8-7)^1.08))</f>
        <v>937</v>
      </c>
      <c r="W8" s="1"/>
      <c r="X8" s="4" t="str">
        <f>IF(ISBLANK(W8),"",TIMEVALUE(TEXT(W6,"mm:ss,00"))/0.0000115741741746741)</f>
        <v/>
      </c>
      <c r="Y8">
        <f>_xlfn.FLOOR.MATH(IF(ISBLANK(W8),0.03768*(480-X6)^1.85,0.03768*(480-X8)^1.85))</f>
        <v>660</v>
      </c>
      <c r="AD8">
        <f>B8</f>
        <v>2</v>
      </c>
    </row>
    <row r="9" spans="1:30" x14ac:dyDescent="0.3">
      <c r="AD9">
        <f>B8</f>
        <v>2</v>
      </c>
    </row>
    <row r="10" spans="1:30" x14ac:dyDescent="0.3">
      <c r="A10">
        <v>3</v>
      </c>
      <c r="B10" t="s">
        <v>58</v>
      </c>
      <c r="D10" t="s">
        <v>15</v>
      </c>
      <c r="E10">
        <v>10.63</v>
      </c>
      <c r="G10">
        <v>7.86</v>
      </c>
      <c r="I10">
        <v>16.329999999999998</v>
      </c>
      <c r="K10">
        <v>2.16</v>
      </c>
      <c r="M10">
        <v>49.04</v>
      </c>
      <c r="O10">
        <v>13.71</v>
      </c>
      <c r="Q10">
        <v>46.16</v>
      </c>
      <c r="S10">
        <v>4.8499999999999996</v>
      </c>
      <c r="U10">
        <v>59.63</v>
      </c>
      <c r="W10" s="1">
        <v>3.2778935185185185E-3</v>
      </c>
      <c r="X10" s="4">
        <f>TIMEVALUE(TEXT(W10,"mm:ss,00"))/0.0000115741741746741</f>
        <v>283.20755062516724</v>
      </c>
      <c r="AD10">
        <f>B12</f>
        <v>3</v>
      </c>
    </row>
    <row r="11" spans="1:30" x14ac:dyDescent="0.3">
      <c r="A11" t="s">
        <v>29</v>
      </c>
      <c r="B11">
        <v>2022</v>
      </c>
      <c r="C11" t="s">
        <v>38</v>
      </c>
      <c r="D11" t="s">
        <v>16</v>
      </c>
      <c r="E11" t="str">
        <f>IF(ISBLANK(E12),"",_xlfn.FLOOR.MATH(-25.4347*(18-E10)^(1.81)+25.4347*(18-E12)^(1.81)))</f>
        <v/>
      </c>
      <c r="G11" t="str">
        <f>IF(ISBLANK(G12),"",_xlfn.FLOOR.MATH(-0.14354*((G10*100)-220)^1.4+0.14354*((G12*100)-220)^1.4))</f>
        <v/>
      </c>
      <c r="I11" t="str">
        <f>IF(ISBLANK(I12),"",_xlfn.FLOOR.MATH(-51.39*(I10-1.5)^1.05+51.39*(I12-1.5)^1.05))</f>
        <v/>
      </c>
      <c r="K11" t="str">
        <f>IF(ISBLANK(K12),"",_xlfn.FLOOR.MATH(-0.8465*((K10*100)-75)^1.42+0.8465*((K12*100)-75)^1.42))</f>
        <v/>
      </c>
      <c r="M11" t="str">
        <f>IF(ISBLANK(M12),"",_xlfn.FLOOR.MATH(-1.53775*(82-M10)^1.81+1.53775*(82-M12)^1.81))</f>
        <v/>
      </c>
      <c r="O11" t="str">
        <f>IF(ISBLANK(O12),"",_xlfn.FLOOR.MATH(-5.74352*(28.5-O10)^1.92+5.74352*(28.5-O12)^1.92))</f>
        <v/>
      </c>
      <c r="Q11" t="str">
        <f>IF(ISBLANK(Q12),"",_xlfn.FLOOR.MATH(-12.91*(Q10-4)^1.1+12.91*(Q12-4)^1.1))</f>
        <v/>
      </c>
      <c r="S11" t="str">
        <f>IF(ISBLANK(S12),"",_xlfn.FLOOR.MATH(-0.2797*(S10*100-100)^1.35+0.2797*(S12*100-100)^1.35))</f>
        <v/>
      </c>
      <c r="U11" t="str">
        <f>IF(ISBLANK(U12),"", _xlfn.FLOOR.MATH(-10.14*(U10-7)^1.08+10.14*(U12-7)^1.08))</f>
        <v/>
      </c>
      <c r="W11" s="1" t="str">
        <f>IF(ISBLANK(W12),"",_xlfn.FLOOR.MATH(-0.03768*(480-X10)^1.85+0.03768*(480-X12)^1.85))</f>
        <v/>
      </c>
      <c r="AD11">
        <f>B12</f>
        <v>3</v>
      </c>
    </row>
    <row r="12" spans="1:30" x14ac:dyDescent="0.3">
      <c r="A12" t="s">
        <v>18</v>
      </c>
      <c r="B12">
        <f>RANK(C12,C:C)</f>
        <v>3</v>
      </c>
      <c r="C12">
        <f>SUM(F12,H12,L12,J12,N12,P12,R12,T12,V12,Y12)</f>
        <v>8714</v>
      </c>
      <c r="D12" t="s">
        <v>17</v>
      </c>
      <c r="F12">
        <f>_xlfn.FLOOR.MATH(IF(ISBLANK(E12),25.4347*(18-E10)^(1.81),25.4347*(18-E12)^(1.81)))</f>
        <v>945</v>
      </c>
      <c r="H12">
        <f>_xlfn.FLOOR.MATH(IF(ISBLANK(G12),0.14354*((G10*100)-220)^1.4,0.14354*((G12*100)-220)^1.4))</f>
        <v>1025</v>
      </c>
      <c r="J12">
        <f>_xlfn.FLOOR.MATH(IF(ISBLANK(I12),51.39*(I10-1.5)^1.05,51.39*(I12-1.5)^1.05))</f>
        <v>872</v>
      </c>
      <c r="L12">
        <f>_xlfn.FLOOR.MATH(IF(ISBLANK(K12),0.8465*((K10*100)-75)^1.42,0.8465*((K12*100)-75)^1.42))</f>
        <v>953</v>
      </c>
      <c r="N12">
        <f>_xlfn.FLOOR.MATH(IF(ISBLANK(M12),1.53775*(82-M10)^1.81,1.53775*(82-M12)^1.81))</f>
        <v>859</v>
      </c>
      <c r="P12">
        <f>_xlfn.FLOOR.MATH(IF(ISBLANK(O12),5.74352*(28.5-O10)^1.92,5.74352*(28.5-O12)^1.92))</f>
        <v>1012</v>
      </c>
      <c r="R12">
        <f>_xlfn.FLOOR.MATH(IF(ISBLANK(Q12),12.91*(Q10-4)^1.1,12.91*(Q12-4)^1.1))</f>
        <v>791</v>
      </c>
      <c r="T12">
        <f>_xlfn.FLOOR.MATH(IF(ISBLANK(S12),0.2797*(S10*100-100)^1.35,0.2797*(S12*100-100)^1.35))</f>
        <v>865</v>
      </c>
      <c r="V12">
        <f>_xlfn.FLOOR.MATH(IF(ISBLANK(U12),10.14*(U10-7)^1.08,10.14*(U12-7)^1.08))</f>
        <v>732</v>
      </c>
      <c r="W12" s="1"/>
      <c r="X12" s="4" t="str">
        <f>IF(ISBLANK(W12),"",TIMEVALUE(TEXT(W10,"mm:ss,00"))/0.0000115741741746741)</f>
        <v/>
      </c>
      <c r="Y12">
        <f>_xlfn.FLOOR.MATH(IF(ISBLANK(W12),0.03768*(480-X10)^1.85,0.03768*(480-X12)^1.85))</f>
        <v>660</v>
      </c>
      <c r="AD12">
        <f>B12</f>
        <v>3</v>
      </c>
    </row>
    <row r="13" spans="1:30" x14ac:dyDescent="0.3">
      <c r="W13" s="1"/>
      <c r="AD13">
        <f>B12</f>
        <v>3</v>
      </c>
    </row>
    <row r="14" spans="1:30" x14ac:dyDescent="0.3">
      <c r="A14">
        <v>4</v>
      </c>
      <c r="B14" t="s">
        <v>30</v>
      </c>
      <c r="D14" t="s">
        <v>15</v>
      </c>
      <c r="E14">
        <v>11.27</v>
      </c>
      <c r="G14">
        <v>7.19</v>
      </c>
      <c r="I14">
        <v>15.1</v>
      </c>
      <c r="K14">
        <v>2.02</v>
      </c>
      <c r="M14">
        <v>48.48</v>
      </c>
      <c r="O14">
        <v>14.64</v>
      </c>
      <c r="Q14">
        <v>49.2</v>
      </c>
      <c r="S14">
        <v>5</v>
      </c>
      <c r="U14">
        <v>79.05</v>
      </c>
      <c r="W14" s="1">
        <v>2.9594907407407404E-3</v>
      </c>
      <c r="X14" s="4">
        <f>TIMEVALUE(TEXT(W14,"mm:ss,00"))/0.0000115741741746741</f>
        <v>255.69778854862207</v>
      </c>
      <c r="AD14">
        <f>B16</f>
        <v>4</v>
      </c>
    </row>
    <row r="15" spans="1:30" x14ac:dyDescent="0.3">
      <c r="A15" t="s">
        <v>29</v>
      </c>
      <c r="B15">
        <v>2019</v>
      </c>
      <c r="C15" t="s">
        <v>42</v>
      </c>
      <c r="D15" t="s">
        <v>16</v>
      </c>
      <c r="E15" t="str">
        <f>IF(ISBLANK(E16),"",_xlfn.FLOOR.MATH(-25.4347*(18-E14)^(1.81)+25.4347*(18-E16)^(1.81)))</f>
        <v/>
      </c>
      <c r="G15" t="str">
        <f>IF(ISBLANK(G16),"",_xlfn.FLOOR.MATH(-0.14354*((G14*100)-220)^1.4+0.14354*((G16*100)-220)^1.4))</f>
        <v/>
      </c>
      <c r="I15" t="str">
        <f>IF(ISBLANK(I16),"",_xlfn.FLOOR.MATH(-51.39*(I14-1.5)^1.05+51.39*(I16-1.5)^1.05))</f>
        <v/>
      </c>
      <c r="K15" t="str">
        <f>IF(ISBLANK(K16),"",_xlfn.FLOOR.MATH(-0.8465*((K14*100)-75)^1.42+0.8465*((K16*100)-75)^1.42))</f>
        <v/>
      </c>
      <c r="M15" t="str">
        <f>IF(ISBLANK(M16),"",_xlfn.FLOOR.MATH(-1.53775*(82-M14)^1.81+1.53775*(82-M16)^1.81))</f>
        <v/>
      </c>
      <c r="O15" t="str">
        <f>IF(ISBLANK(O16),"",_xlfn.FLOOR.MATH(-5.74352*(28.5-O14)^1.92+5.74352*(28.5-O16)^1.92))</f>
        <v/>
      </c>
      <c r="Q15" t="str">
        <f>IF(ISBLANK(Q16),"",_xlfn.FLOOR.MATH(-12.91*(Q14-4)^1.1+12.91*(Q16-4)^1.1))</f>
        <v/>
      </c>
      <c r="S15" t="str">
        <f>IF(ISBLANK(S16),"",_xlfn.FLOOR.MATH(-0.2797*(S14*100-100)^1.35+0.2797*(S16*100-100)^1.35))</f>
        <v/>
      </c>
      <c r="U15" t="str">
        <f>IF(ISBLANK(U16),"", _xlfn.FLOOR.MATH(-10.14*(U14-7)^1.08+10.14*(U16-7)^1.08))</f>
        <v/>
      </c>
      <c r="W15" s="1" t="str">
        <f>IF(ISBLANK(W16),"",_xlfn.FLOOR.MATH(-0.03768*(480-X14)^1.85+0.03768*(480-X16)^1.85))</f>
        <v/>
      </c>
      <c r="AD15">
        <f>B16</f>
        <v>4</v>
      </c>
    </row>
    <row r="16" spans="1:30" x14ac:dyDescent="0.3">
      <c r="A16" t="s">
        <v>18</v>
      </c>
      <c r="B16">
        <f>RANK(C16,C:C)</f>
        <v>4</v>
      </c>
      <c r="C16">
        <f>SUM(F16,H16,L16,J16,N16,P16,R16,T16,V16,Y16)</f>
        <v>8691</v>
      </c>
      <c r="D16" t="s">
        <v>17</v>
      </c>
      <c r="F16">
        <f>_xlfn.FLOOR.MATH(IF(ISBLANK(E16),25.4347*(18-E14)^(1.81),25.4347*(18-E16)^(1.81)))</f>
        <v>801</v>
      </c>
      <c r="H16">
        <f>_xlfn.FLOOR.MATH(IF(ISBLANK(G16),0.14354*((G14*100)-220)^1.4,0.14354*((G16*100)-220)^1.4))</f>
        <v>859</v>
      </c>
      <c r="J16">
        <f>_xlfn.FLOOR.MATH(IF(ISBLANK(I16),51.39*(I14-1.5)^1.05,51.39*(I16-1.5)^1.05))</f>
        <v>796</v>
      </c>
      <c r="L16">
        <f>_xlfn.FLOOR.MATH(IF(ISBLANK(K16),0.8465*((K14*100)-75)^1.42,0.8465*((K16*100)-75)^1.42))</f>
        <v>822</v>
      </c>
      <c r="N16">
        <f>_xlfn.FLOOR.MATH(IF(ISBLANK(M16),1.53775*(82-M14)^1.81,1.53775*(82-M16)^1.81))</f>
        <v>886</v>
      </c>
      <c r="P16">
        <f>_xlfn.FLOOR.MATH(IF(ISBLANK(O16),5.74352*(28.5-O14)^1.92,5.74352*(28.5-O16)^1.92))</f>
        <v>894</v>
      </c>
      <c r="R16">
        <f>_xlfn.FLOOR.MATH(IF(ISBLANK(Q16),12.91*(Q14-4)^1.1,12.91*(Q16-4)^1.1))</f>
        <v>854</v>
      </c>
      <c r="T16">
        <f>_xlfn.FLOOR.MATH(IF(ISBLANK(S16),0.2797*(S14*100-100)^1.35,0.2797*(S16*100-100)^1.35))</f>
        <v>910</v>
      </c>
      <c r="V16">
        <f>_xlfn.FLOOR.MATH(IF(ISBLANK(U16),10.14*(U14-7)^1.08,10.14*(U16-7)^1.08))</f>
        <v>1028</v>
      </c>
      <c r="W16" s="1"/>
      <c r="X16" s="4" t="str">
        <f>IF(ISBLANK(W16),"",TIMEVALUE(TEXT(W14,"mm:ss,00"))/0.0000115741741746741)</f>
        <v/>
      </c>
      <c r="Y16">
        <f>_xlfn.FLOOR.MATH(IF(ISBLANK(W16),0.03768*(480-X14)^1.85,0.03768*(480-X16)^1.85))</f>
        <v>841</v>
      </c>
      <c r="AD16">
        <f>B16</f>
        <v>4</v>
      </c>
    </row>
    <row r="17" spans="1:30" x14ac:dyDescent="0.3">
      <c r="W17" s="1"/>
      <c r="AD17">
        <f>B16</f>
        <v>4</v>
      </c>
    </row>
    <row r="18" spans="1:30" x14ac:dyDescent="0.3">
      <c r="A18">
        <v>5</v>
      </c>
      <c r="B18" t="s">
        <v>59</v>
      </c>
      <c r="D18" t="s">
        <v>15</v>
      </c>
      <c r="E18">
        <v>10.34</v>
      </c>
      <c r="G18">
        <v>7.64</v>
      </c>
      <c r="I18">
        <v>14.49</v>
      </c>
      <c r="K18">
        <v>2.11</v>
      </c>
      <c r="M18">
        <v>46.29</v>
      </c>
      <c r="O18">
        <v>14.08</v>
      </c>
      <c r="Q18">
        <v>44.38</v>
      </c>
      <c r="S18">
        <v>5</v>
      </c>
      <c r="U18">
        <v>57.12</v>
      </c>
      <c r="W18" s="1">
        <v>3.2313657407407408E-3</v>
      </c>
      <c r="X18" s="4">
        <f>TIMEVALUE(TEXT(W18,"mm:ss,00"))/0.0000115741741746741</f>
        <v>279.18758539260779</v>
      </c>
      <c r="AD18">
        <f>B20</f>
        <v>5</v>
      </c>
    </row>
    <row r="19" spans="1:30" x14ac:dyDescent="0.3">
      <c r="A19" t="s">
        <v>29</v>
      </c>
      <c r="B19">
        <v>2021</v>
      </c>
      <c r="D19" t="s">
        <v>16</v>
      </c>
      <c r="E19" t="str">
        <f>IF(ISBLANK(E20),"",_xlfn.FLOOR.MATH(-25.4347*(18-E18)^(1.81)+25.4347*(18-E20)^(1.81)))</f>
        <v/>
      </c>
      <c r="G19" t="str">
        <f>IF(ISBLANK(G20),"",_xlfn.FLOOR.MATH(-0.14354*((G18*100)-220)^1.4+0.14354*((G20*100)-220)^1.4))</f>
        <v/>
      </c>
      <c r="I19" t="str">
        <f>IF(ISBLANK(I20),"",_xlfn.FLOOR.MATH(-51.39*(I18-1.5)^1.05+51.39*(I20-1.5)^1.05))</f>
        <v/>
      </c>
      <c r="K19" t="str">
        <f>IF(ISBLANK(K20),"",_xlfn.FLOOR.MATH(-0.8465*((K18*100)-75)^1.42+0.8465*((K20*100)-75)^1.42))</f>
        <v/>
      </c>
      <c r="M19" t="str">
        <f>IF(ISBLANK(M20),"",_xlfn.FLOOR.MATH(-1.53775*(82-M18)^1.81+1.53775*(82-M20)^1.81))</f>
        <v/>
      </c>
      <c r="O19" t="str">
        <f>IF(ISBLANK(O20),"",_xlfn.FLOOR.MATH(-5.74352*(28.5-O18)^1.92+5.74352*(28.5-O20)^1.92))</f>
        <v/>
      </c>
      <c r="Q19" t="str">
        <f>IF(ISBLANK(Q20),"",_xlfn.FLOOR.MATH(-12.91*(Q18-4)^1.1+12.91*(Q20-4)^1.1))</f>
        <v/>
      </c>
      <c r="S19" t="str">
        <f>IF(ISBLANK(S20),"",_xlfn.FLOOR.MATH(-0.2797*(S18*100-100)^1.35+0.2797*(S20*100-100)^1.35))</f>
        <v/>
      </c>
      <c r="U19" t="str">
        <f>IF(ISBLANK(U20),"", _xlfn.FLOOR.MATH(-10.14*(U18-7)^1.08+10.14*(U20-7)^1.08))</f>
        <v/>
      </c>
      <c r="W19" s="1" t="str">
        <f>IF(ISBLANK(W20),"",_xlfn.FLOOR.MATH(-0.03768*(480-X18)^1.85+0.03768*(480-X20)^1.85))</f>
        <v/>
      </c>
      <c r="AD19">
        <f>B20</f>
        <v>5</v>
      </c>
    </row>
    <row r="20" spans="1:30" x14ac:dyDescent="0.3">
      <c r="A20" t="s">
        <v>18</v>
      </c>
      <c r="B20">
        <f>RANK(C20,C:C)</f>
        <v>5</v>
      </c>
      <c r="C20">
        <f>SUM(F20,H20,L20,J20,N20,P20,R20,T20,V20,Y20)</f>
        <v>8649</v>
      </c>
      <c r="D20" t="s">
        <v>17</v>
      </c>
      <c r="F20">
        <f>_xlfn.FLOOR.MATH(IF(ISBLANK(E20),25.4347*(18-E18)^(1.81),25.4347*(18-E20)^(1.81)))</f>
        <v>1013</v>
      </c>
      <c r="H20">
        <f>_xlfn.FLOOR.MATH(IF(ISBLANK(G20),0.14354*((G18*100)-220)^1.4,0.14354*((G20*100)-220)^1.4))</f>
        <v>970</v>
      </c>
      <c r="J20">
        <f>_xlfn.FLOOR.MATH(IF(ISBLANK(I20),51.39*(I18-1.5)^1.05,51.39*(I20-1.5)^1.05))</f>
        <v>758</v>
      </c>
      <c r="L20">
        <f>_xlfn.FLOOR.MATH(IF(ISBLANK(K20),0.8465*((K18*100)-75)^1.42,0.8465*((K20*100)-75)^1.42))</f>
        <v>906</v>
      </c>
      <c r="N20">
        <f>_xlfn.FLOOR.MATH(IF(ISBLANK(M20),1.53775*(82-M18)^1.81,1.53775*(82-M20)^1.81))</f>
        <v>994</v>
      </c>
      <c r="P20">
        <f>_xlfn.FLOOR.MATH(IF(ISBLANK(O20),5.74352*(28.5-O18)^1.92,5.74352*(28.5-O20)^1.92))</f>
        <v>964</v>
      </c>
      <c r="R20">
        <f>_xlfn.FLOOR.MATH(IF(ISBLANK(Q20),12.91*(Q18-4)^1.1,12.91*(Q20-4)^1.1))</f>
        <v>754</v>
      </c>
      <c r="T20">
        <f>_xlfn.FLOOR.MATH(IF(ISBLANK(S20),0.2797*(S18*100-100)^1.35,0.2797*(S20*100-100)^1.35))</f>
        <v>910</v>
      </c>
      <c r="V20">
        <f>_xlfn.FLOOR.MATH(IF(ISBLANK(U20),10.14*(U18-7)^1.08,10.14*(U20-7)^1.08))</f>
        <v>695</v>
      </c>
      <c r="W20" s="1"/>
      <c r="X20" s="4" t="str">
        <f>IF(ISBLANK(W20),"",TIMEVALUE(TEXT(W18,"mm:ss,00"))/0.0000115741741746741)</f>
        <v/>
      </c>
      <c r="Y20">
        <f>_xlfn.FLOOR.MATH(IF(ISBLANK(W20),0.03768*(480-X18)^1.85,0.03768*(480-X20)^1.85))</f>
        <v>685</v>
      </c>
      <c r="AD20">
        <f>B20</f>
        <v>5</v>
      </c>
    </row>
    <row r="21" spans="1:30" x14ac:dyDescent="0.3">
      <c r="AD21">
        <f>B20</f>
        <v>5</v>
      </c>
    </row>
    <row r="22" spans="1:30" x14ac:dyDescent="0.3">
      <c r="A22">
        <v>6</v>
      </c>
      <c r="B22" t="s">
        <v>32</v>
      </c>
      <c r="D22" t="s">
        <v>15</v>
      </c>
      <c r="E22">
        <v>11.1</v>
      </c>
      <c r="G22">
        <v>7.46</v>
      </c>
      <c r="I22">
        <v>15.12</v>
      </c>
      <c r="K22">
        <v>2.17</v>
      </c>
      <c r="M22">
        <v>50.44</v>
      </c>
      <c r="O22">
        <v>14.43</v>
      </c>
      <c r="Q22">
        <v>46.64</v>
      </c>
      <c r="S22">
        <v>5.4</v>
      </c>
      <c r="U22">
        <v>63.83</v>
      </c>
      <c r="W22" s="1">
        <v>3.1424768518518516E-3</v>
      </c>
      <c r="X22" s="4">
        <f>TIMEVALUE(TEXT(W22,"mm:ss,00"))/0.0000115741741746741</f>
        <v>271.50765181398663</v>
      </c>
      <c r="AD22">
        <f>B24</f>
        <v>6</v>
      </c>
    </row>
    <row r="23" spans="1:30" x14ac:dyDescent="0.3">
      <c r="A23" t="s">
        <v>29</v>
      </c>
      <c r="B23">
        <v>2019</v>
      </c>
      <c r="D23" t="s">
        <v>16</v>
      </c>
      <c r="E23" t="str">
        <f>IF(ISBLANK(E24),"",_xlfn.FLOOR.MATH(-25.4347*(18-E22)^(1.81)+25.4347*(18-E24)^(1.81)))</f>
        <v/>
      </c>
      <c r="G23" t="str">
        <f>IF(ISBLANK(G24),"",_xlfn.FLOOR.MATH(-0.14354*((G22*100)-220)^1.4+0.14354*((G24*100)-220)^1.4))</f>
        <v/>
      </c>
      <c r="I23" t="str">
        <f>IF(ISBLANK(I24),"",_xlfn.FLOOR.MATH(-51.39*(I22-1.5)^1.05+51.39*(I24-1.5)^1.05))</f>
        <v/>
      </c>
      <c r="K23" t="str">
        <f>IF(ISBLANK(K24),"",_xlfn.FLOOR.MATH(-0.8465*((K22*100)-75)^1.42+0.8465*((K24*100)-75)^1.42))</f>
        <v/>
      </c>
      <c r="M23" t="str">
        <f>IF(ISBLANK(M24),"",_xlfn.FLOOR.MATH(-1.53775*(82-M22)^1.81+1.53775*(82-M24)^1.81))</f>
        <v/>
      </c>
      <c r="O23" t="str">
        <f>IF(ISBLANK(O24),"",_xlfn.FLOOR.MATH(-5.74352*(28.5-O22)^1.92+5.74352*(28.5-O24)^1.92))</f>
        <v/>
      </c>
      <c r="Q23" t="str">
        <f>IF(ISBLANK(Q24),"",_xlfn.FLOOR.MATH(-12.91*(Q22-4)^1.1+12.91*(Q24-4)^1.1))</f>
        <v/>
      </c>
      <c r="S23" t="str">
        <f>IF(ISBLANK(S24),"",_xlfn.FLOOR.MATH(-0.2797*(S22*100-100)^1.35+0.2797*(S24*100-100)^1.35))</f>
        <v/>
      </c>
      <c r="U23" t="str">
        <f>IF(ISBLANK(U24),"", _xlfn.FLOOR.MATH(-10.14*(U22-7)^1.08+10.14*(U24-7)^1.08))</f>
        <v/>
      </c>
      <c r="W23" s="1" t="str">
        <f>IF(ISBLANK(W24),"",_xlfn.FLOOR.MATH(-0.03768*(480-X22)^1.85+0.03768*(480-X24)^1.85))</f>
        <v/>
      </c>
      <c r="AD23">
        <f>B24</f>
        <v>6</v>
      </c>
    </row>
    <row r="24" spans="1:30" x14ac:dyDescent="0.3">
      <c r="A24" t="s">
        <v>18</v>
      </c>
      <c r="B24">
        <f>RANK(C24,C:C)</f>
        <v>6</v>
      </c>
      <c r="C24">
        <f>SUM(F24,H24,L24,J24,N24,P24,R24,T24,V24,Y24)</f>
        <v>8604</v>
      </c>
      <c r="D24" t="s">
        <v>17</v>
      </c>
      <c r="F24">
        <f>_xlfn.FLOOR.MATH(IF(ISBLANK(E24),25.4347*(18-E22)^(1.81),25.4347*(18-E24)^(1.81)))</f>
        <v>838</v>
      </c>
      <c r="H24">
        <f>_xlfn.FLOOR.MATH(IF(ISBLANK(G24),0.14354*((G22*100)-220)^1.4,0.14354*((G24*100)-220)^1.4))</f>
        <v>925</v>
      </c>
      <c r="J24">
        <f>_xlfn.FLOOR.MATH(IF(ISBLANK(I24),51.39*(I22-1.5)^1.05,51.39*(I24-1.5)^1.05))</f>
        <v>797</v>
      </c>
      <c r="L24">
        <f>_xlfn.FLOOR.MATH(IF(ISBLANK(K24),0.8465*((K22*100)-75)^1.42,0.8465*((K24*100)-75)^1.42))</f>
        <v>963</v>
      </c>
      <c r="N24">
        <f>_xlfn.FLOOR.MATH(IF(ISBLANK(M24),1.53775*(82-M22)^1.81,1.53775*(82-M24)^1.81))</f>
        <v>794</v>
      </c>
      <c r="P24">
        <f>_xlfn.FLOOR.MATH(IF(ISBLANK(O24),5.74352*(28.5-O22)^1.92,5.74352*(28.5-O24)^1.92))</f>
        <v>920</v>
      </c>
      <c r="R24">
        <f>_xlfn.FLOOR.MATH(IF(ISBLANK(Q24),12.91*(Q22-4)^1.1,12.91*(Q24-4)^1.1))</f>
        <v>801</v>
      </c>
      <c r="T24">
        <f>_xlfn.FLOOR.MATH(IF(ISBLANK(S24),0.2797*(S22*100-100)^1.35,0.2797*(S24*100-100)^1.35))</f>
        <v>1035</v>
      </c>
      <c r="V24">
        <f>_xlfn.FLOOR.MATH(IF(ISBLANK(U24),10.14*(U22-7)^1.08,10.14*(U24-7)^1.08))</f>
        <v>796</v>
      </c>
      <c r="W24" s="1"/>
      <c r="X24" s="4" t="str">
        <f>IF(ISBLANK(W24),"",TIMEVALUE(TEXT(W22,"mm:ss,00"))/0.0000115741741746741)</f>
        <v/>
      </c>
      <c r="Y24">
        <f>_xlfn.FLOOR.MATH(IF(ISBLANK(W24),0.03768*(480-X22)^1.85,0.03768*(480-X24)^1.85))</f>
        <v>735</v>
      </c>
      <c r="AD24">
        <f>B24</f>
        <v>6</v>
      </c>
    </row>
    <row r="25" spans="1:30" x14ac:dyDescent="0.3">
      <c r="W25" s="1"/>
      <c r="AD25">
        <f>B24</f>
        <v>6</v>
      </c>
    </row>
    <row r="26" spans="1:30" x14ac:dyDescent="0.3">
      <c r="A26">
        <v>7</v>
      </c>
      <c r="B26" t="s">
        <v>31</v>
      </c>
      <c r="D26" t="s">
        <v>15</v>
      </c>
      <c r="E26">
        <v>10.43</v>
      </c>
      <c r="G26">
        <v>7.65</v>
      </c>
      <c r="I26">
        <v>15.31</v>
      </c>
      <c r="K26">
        <v>1.99</v>
      </c>
      <c r="M26">
        <v>46.92</v>
      </c>
      <c r="O26">
        <v>14.39</v>
      </c>
      <c r="Q26">
        <v>47.14</v>
      </c>
      <c r="S26">
        <v>5</v>
      </c>
      <c r="U26">
        <v>57.24</v>
      </c>
      <c r="W26" s="1">
        <v>3.1464120370370374E-3</v>
      </c>
      <c r="X26" s="4">
        <f>TIMEVALUE(TEXT(W26,"mm:ss,00"))/0.0000115741741746741</f>
        <v>271.84764887345688</v>
      </c>
      <c r="AD26">
        <f>B28</f>
        <v>6</v>
      </c>
    </row>
    <row r="27" spans="1:30" x14ac:dyDescent="0.3">
      <c r="A27" t="s">
        <v>29</v>
      </c>
      <c r="B27">
        <v>2021</v>
      </c>
      <c r="D27" t="s">
        <v>16</v>
      </c>
      <c r="E27" t="str">
        <f>IF(ISBLANK(E28),"",_xlfn.FLOOR.MATH(-25.4347*(18-E26)^(1.81)+25.4347*(18-E28)^(1.81)))</f>
        <v/>
      </c>
      <c r="G27" t="str">
        <f>IF(ISBLANK(G28),"",_xlfn.FLOOR.MATH(-0.14354*((G26*100)-220)^1.4+0.14354*((G28*100)-220)^1.4))</f>
        <v/>
      </c>
      <c r="I27" t="str">
        <f>IF(ISBLANK(I28),"",_xlfn.FLOOR.MATH(-51.39*(I26-1.5)^1.05+51.39*(I28-1.5)^1.05))</f>
        <v/>
      </c>
      <c r="K27" t="str">
        <f>IF(ISBLANK(K28),"",_xlfn.FLOOR.MATH(-0.8465*((K26*100)-75)^1.42+0.8465*((K28*100)-75)^1.42))</f>
        <v/>
      </c>
      <c r="M27" t="str">
        <f>IF(ISBLANK(M28),"",_xlfn.FLOOR.MATH(-1.53775*(82-M26)^1.81+1.53775*(82-M28)^1.81))</f>
        <v/>
      </c>
      <c r="O27" t="str">
        <f>IF(ISBLANK(O28),"",_xlfn.FLOOR.MATH(-5.74352*(28.5-O26)^1.92+5.74352*(28.5-O28)^1.92))</f>
        <v/>
      </c>
      <c r="Q27" t="str">
        <f>IF(ISBLANK(Q28),"",_xlfn.FLOOR.MATH(-12.91*(Q26-4)^1.1+12.91*(Q28-4)^1.1))</f>
        <v/>
      </c>
      <c r="S27" t="str">
        <f>IF(ISBLANK(S28),"",_xlfn.FLOOR.MATH(-0.2797*(S26*100-100)^1.35+0.2797*(S28*100-100)^1.35))</f>
        <v/>
      </c>
      <c r="U27" t="str">
        <f>IF(ISBLANK(U28),"", _xlfn.FLOOR.MATH(-10.14*(U26-7)^1.08+10.14*(U28-7)^1.08))</f>
        <v/>
      </c>
      <c r="W27" s="1" t="str">
        <f>IF(ISBLANK(W28),"",_xlfn.FLOOR.MATH(-0.03768*(480-X26)^1.85+0.03768*(480-X28)^1.85))</f>
        <v/>
      </c>
      <c r="AD27">
        <f>B28</f>
        <v>6</v>
      </c>
    </row>
    <row r="28" spans="1:30" x14ac:dyDescent="0.3">
      <c r="A28" t="s">
        <v>18</v>
      </c>
      <c r="B28">
        <f>RANK(C28,C:C)</f>
        <v>6</v>
      </c>
      <c r="C28">
        <f>SUM(F28,H28,L28,J28,N28,P28,R28,T28,V28,Y28)</f>
        <v>8604</v>
      </c>
      <c r="D28" t="s">
        <v>17</v>
      </c>
      <c r="F28">
        <f>_xlfn.FLOOR.MATH(IF(ISBLANK(E28),25.4347*(18-E26)^(1.81),25.4347*(18-E28)^(1.81)))</f>
        <v>992</v>
      </c>
      <c r="H28">
        <f>_xlfn.FLOOR.MATH(IF(ISBLANK(G28),0.14354*((G26*100)-220)^1.4,0.14354*((G28*100)-220)^1.4))</f>
        <v>972</v>
      </c>
      <c r="J28">
        <f>_xlfn.FLOOR.MATH(IF(ISBLANK(I28),51.39*(I26-1.5)^1.05,51.39*(I28-1.5)^1.05))</f>
        <v>809</v>
      </c>
      <c r="L28">
        <f>_xlfn.FLOOR.MATH(IF(ISBLANK(K28),0.8465*((K26*100)-75)^1.42,0.8465*((K28*100)-75)^1.42))</f>
        <v>794</v>
      </c>
      <c r="N28">
        <f>_xlfn.FLOOR.MATH(IF(ISBLANK(M28),1.53775*(82-M26)^1.81,1.53775*(82-M28)^1.81))</f>
        <v>962</v>
      </c>
      <c r="P28">
        <f>_xlfn.FLOOR.MATH(IF(ISBLANK(O28),5.74352*(28.5-O26)^1.92,5.74352*(28.5-O28)^1.92))</f>
        <v>925</v>
      </c>
      <c r="R28">
        <f>_xlfn.FLOOR.MATH(IF(ISBLANK(Q28),12.91*(Q26-4)^1.1,12.91*(Q28-4)^1.1))</f>
        <v>811</v>
      </c>
      <c r="T28">
        <f>_xlfn.FLOOR.MATH(IF(ISBLANK(S28),0.2797*(S26*100-100)^1.35,0.2797*(S28*100-100)^1.35))</f>
        <v>910</v>
      </c>
      <c r="V28">
        <f>_xlfn.FLOOR.MATH(IF(ISBLANK(U28),10.14*(U26-7)^1.08,10.14*(U28-7)^1.08))</f>
        <v>696</v>
      </c>
      <c r="W28" s="1"/>
      <c r="X28" s="4" t="str">
        <f>IF(ISBLANK(W28),"",TIMEVALUE(TEXT(W26,"mm:ss,00"))/0.0000115741741746741)</f>
        <v/>
      </c>
      <c r="Y28">
        <f>_xlfn.FLOOR.MATH(IF(ISBLANK(W28),0.03768*(480-X26)^1.85,0.03768*(480-X28)^1.85))</f>
        <v>733</v>
      </c>
      <c r="AD28">
        <f>B28</f>
        <v>6</v>
      </c>
    </row>
    <row r="29" spans="1:30" x14ac:dyDescent="0.3">
      <c r="AD29">
        <f>B28</f>
        <v>6</v>
      </c>
    </row>
    <row r="30" spans="1:30" x14ac:dyDescent="0.3">
      <c r="A30">
        <v>8</v>
      </c>
      <c r="B30" t="s">
        <v>61</v>
      </c>
      <c r="D30" t="s">
        <v>15</v>
      </c>
      <c r="E30">
        <v>10.56</v>
      </c>
      <c r="G30">
        <v>7.62</v>
      </c>
      <c r="I30">
        <v>14.97</v>
      </c>
      <c r="K30">
        <v>2.1</v>
      </c>
      <c r="M30">
        <v>50.44</v>
      </c>
      <c r="O30">
        <v>14.71</v>
      </c>
      <c r="Q30">
        <v>51.64</v>
      </c>
      <c r="S30">
        <v>5.15</v>
      </c>
      <c r="U30">
        <v>60.1</v>
      </c>
      <c r="W30" s="1">
        <v>3.2361111111111115E-3</v>
      </c>
      <c r="X30" s="4">
        <f>TIMEVALUE(TEXT(W30,"mm:ss,00"))/0.0000115741741746741</f>
        <v>279.59758184667481</v>
      </c>
      <c r="AD30">
        <f>B32</f>
        <v>8</v>
      </c>
    </row>
    <row r="31" spans="1:30" x14ac:dyDescent="0.3">
      <c r="A31" t="s">
        <v>29</v>
      </c>
      <c r="B31">
        <v>2022</v>
      </c>
      <c r="C31" t="s">
        <v>39</v>
      </c>
      <c r="D31" t="s">
        <v>16</v>
      </c>
      <c r="E31" t="str">
        <f>IF(ISBLANK(E32),"",_xlfn.FLOOR.MATH(-25.4347*(18-E30)^(1.81)+25.4347*(18-E32)^(1.81)))</f>
        <v/>
      </c>
      <c r="G31" t="str">
        <f>IF(ISBLANK(G32),"",_xlfn.FLOOR.MATH(-0.14354*((G30*100)-220)^1.4+0.14354*((G32*100)-220)^1.4))</f>
        <v/>
      </c>
      <c r="I31" t="str">
        <f>IF(ISBLANK(I32),"",_xlfn.FLOOR.MATH(-51.39*(I30-1.5)^1.05+51.39*(I32-1.5)^1.05))</f>
        <v/>
      </c>
      <c r="K31" t="str">
        <f>IF(ISBLANK(K32),"",_xlfn.FLOOR.MATH(-0.8465*((K30*100)-75)^1.42+0.8465*((K32*100)-75)^1.42))</f>
        <v/>
      </c>
      <c r="M31" t="str">
        <f>IF(ISBLANK(M32),"",_xlfn.FLOOR.MATH(-1.53775*(82-M30)^1.81+1.53775*(82-M32)^1.81))</f>
        <v/>
      </c>
      <c r="O31" t="str">
        <f>IF(ISBLANK(O32),"",_xlfn.FLOOR.MATH(-5.74352*(28.5-O30)^1.92+5.74352*(28.5-O32)^1.92))</f>
        <v/>
      </c>
      <c r="Q31" t="str">
        <f>IF(ISBLANK(Q32),"",_xlfn.FLOOR.MATH(-12.91*(Q30-4)^1.1+12.91*(Q32-4)^1.1))</f>
        <v/>
      </c>
      <c r="S31" t="str">
        <f>IF(ISBLANK(S32),"",_xlfn.FLOOR.MATH(-0.2797*(S30*100-100)^1.35+0.2797*(S32*100-100)^1.35))</f>
        <v/>
      </c>
      <c r="U31" t="str">
        <f>IF(ISBLANK(U32),"", _xlfn.FLOOR.MATH(-10.14*(U30-7)^1.08+10.14*(U32-7)^1.08))</f>
        <v/>
      </c>
      <c r="W31" s="1" t="str">
        <f>IF(ISBLANK(W32),"",_xlfn.FLOOR.MATH(-0.03768*(480-X30)^1.85+0.03768*(480-X32)^1.85))</f>
        <v/>
      </c>
      <c r="AD31">
        <f>B32</f>
        <v>8</v>
      </c>
    </row>
    <row r="32" spans="1:30" x14ac:dyDescent="0.3">
      <c r="A32" t="s">
        <v>18</v>
      </c>
      <c r="B32">
        <f>RANK(C32,C:C)</f>
        <v>8</v>
      </c>
      <c r="C32">
        <f>SUM(F32,H32,L32,J32,N32,P32,R32,T32,V32,Y32)</f>
        <v>8573</v>
      </c>
      <c r="D32" t="s">
        <v>17</v>
      </c>
      <c r="F32">
        <f>_xlfn.FLOOR.MATH(IF(ISBLANK(E32),25.4347*(18-E30)^(1.81),25.4347*(18-E32)^(1.81)))</f>
        <v>961</v>
      </c>
      <c r="H32">
        <f>_xlfn.FLOOR.MATH(IF(ISBLANK(G32),0.14354*((G30*100)-220)^1.4,0.14354*((G32*100)-220)^1.4))</f>
        <v>965</v>
      </c>
      <c r="J32">
        <f>_xlfn.FLOOR.MATH(IF(ISBLANK(I32),51.39*(I30-1.5)^1.05,51.39*(I32-1.5)^1.05))</f>
        <v>788</v>
      </c>
      <c r="L32">
        <f>_xlfn.FLOOR.MATH(IF(ISBLANK(K32),0.8465*((K30*100)-75)^1.42,0.8465*((K32*100)-75)^1.42))</f>
        <v>896</v>
      </c>
      <c r="N32">
        <f>_xlfn.FLOOR.MATH(IF(ISBLANK(M32),1.53775*(82-M30)^1.81,1.53775*(82-M32)^1.81))</f>
        <v>794</v>
      </c>
      <c r="P32">
        <f>_xlfn.FLOOR.MATH(IF(ISBLANK(O32),5.74352*(28.5-O30)^1.92,5.74352*(28.5-O32)^1.92))</f>
        <v>885</v>
      </c>
      <c r="R32">
        <f>_xlfn.FLOOR.MATH(IF(ISBLANK(Q32),12.91*(Q30-4)^1.1,12.91*(Q32-4)^1.1))</f>
        <v>905</v>
      </c>
      <c r="T32">
        <f>_xlfn.FLOOR.MATH(IF(ISBLANK(S32),0.2797*(S30*100-100)^1.35,0.2797*(S32*100-100)^1.35))</f>
        <v>957</v>
      </c>
      <c r="V32">
        <f>_xlfn.FLOOR.MATH(IF(ISBLANK(U32),10.14*(U30-7)^1.08,10.14*(U32-7)^1.08))</f>
        <v>739</v>
      </c>
      <c r="W32" s="1"/>
      <c r="X32" s="4" t="str">
        <f>IF(ISBLANK(W32),"",TIMEVALUE(TEXT(W30,"mm:ss,00"))/0.0000115741741746741)</f>
        <v/>
      </c>
      <c r="Y32">
        <f>_xlfn.FLOOR.MATH(IF(ISBLANK(W32),0.03768*(480-X30)^1.85,0.03768*(480-X32)^1.85))</f>
        <v>683</v>
      </c>
      <c r="AD32">
        <f>B32</f>
        <v>8</v>
      </c>
    </row>
    <row r="33" spans="1:30" x14ac:dyDescent="0.3">
      <c r="W33" s="1"/>
      <c r="AD33">
        <f>B32</f>
        <v>8</v>
      </c>
    </row>
    <row r="34" spans="1:30" x14ac:dyDescent="0.3">
      <c r="A34">
        <v>9</v>
      </c>
      <c r="B34" t="s">
        <v>63</v>
      </c>
      <c r="D34" t="s">
        <v>15</v>
      </c>
      <c r="E34">
        <v>10.27</v>
      </c>
      <c r="G34">
        <v>7.51</v>
      </c>
      <c r="I34">
        <v>14.89</v>
      </c>
      <c r="K34">
        <v>1.92</v>
      </c>
      <c r="M34">
        <v>46.12</v>
      </c>
      <c r="O34">
        <v>13.8</v>
      </c>
      <c r="Q34">
        <v>43</v>
      </c>
      <c r="S34">
        <v>4.7</v>
      </c>
      <c r="U34">
        <v>53.5</v>
      </c>
      <c r="W34" s="1">
        <v>2.9302083333333333E-3</v>
      </c>
      <c r="X34" s="4">
        <f>TIMEVALUE(TEXT(W34,"mm:ss,00"))/0.0000115741741746741</f>
        <v>253.16781042962322</v>
      </c>
      <c r="AD34">
        <f>B36</f>
        <v>9</v>
      </c>
    </row>
    <row r="35" spans="1:30" x14ac:dyDescent="0.3">
      <c r="A35" t="s">
        <v>29</v>
      </c>
      <c r="B35">
        <v>2022</v>
      </c>
      <c r="C35" t="s">
        <v>40</v>
      </c>
      <c r="D35" t="s">
        <v>16</v>
      </c>
      <c r="E35" t="str">
        <f>IF(ISBLANK(E36),"",_xlfn.FLOOR.MATH(-25.4347*(18-E34)^(1.81)+25.4347*(18-E36)^(1.81)))</f>
        <v/>
      </c>
      <c r="G35" t="str">
        <f>IF(ISBLANK(G36),"",_xlfn.FLOOR.MATH(-0.14354*((G34*100)-220)^1.4+0.14354*((G36*100)-220)^1.4))</f>
        <v/>
      </c>
      <c r="I35" t="str">
        <f>IF(ISBLANK(I36),"",_xlfn.FLOOR.MATH(-51.39*(I34-1.5)^1.05+51.39*(I36-1.5)^1.05))</f>
        <v/>
      </c>
      <c r="K35" t="str">
        <f>IF(ISBLANK(K36),"",_xlfn.FLOOR.MATH(-0.8465*((K34*100)-75)^1.42+0.8465*((K36*100)-75)^1.42))</f>
        <v/>
      </c>
      <c r="M35" t="str">
        <f>IF(ISBLANK(M36),"",_xlfn.FLOOR.MATH(-1.53775*(82-M34)^1.81+1.53775*(82-M36)^1.81))</f>
        <v/>
      </c>
      <c r="O35" t="str">
        <f>IF(ISBLANK(O36),"",_xlfn.FLOOR.MATH(-5.74352*(28.5-O34)^1.92+5.74352*(28.5-O36)^1.92))</f>
        <v/>
      </c>
      <c r="Q35" t="str">
        <f>IF(ISBLANK(Q36),"",_xlfn.FLOOR.MATH(-12.91*(Q34-4)^1.1+12.91*(Q36-4)^1.1))</f>
        <v/>
      </c>
      <c r="S35" t="str">
        <f>IF(ISBLANK(S36),"",_xlfn.FLOOR.MATH(-0.2797*(S34*100-100)^1.35+0.2797*(S36*100-100)^1.35))</f>
        <v/>
      </c>
      <c r="U35" t="str">
        <f>IF(ISBLANK(U36),"", _xlfn.FLOOR.MATH(-10.14*(U34-7)^1.08+10.14*(U36-7)^1.08))</f>
        <v/>
      </c>
      <c r="W35" s="1" t="str">
        <f>IF(ISBLANK(W36),"",_xlfn.FLOOR.MATH(-0.03768*(480-X34)^1.85+0.03768*(480-X36)^1.85))</f>
        <v/>
      </c>
      <c r="AD35">
        <f>B36</f>
        <v>9</v>
      </c>
    </row>
    <row r="36" spans="1:30" x14ac:dyDescent="0.3">
      <c r="A36" t="s">
        <v>18</v>
      </c>
      <c r="B36">
        <f>RANK(C36,C:C)</f>
        <v>9</v>
      </c>
      <c r="C36">
        <f>SUM(F36,H36,L36,J36,N36,P36,R36,T36,V36,Y36)</f>
        <v>8528</v>
      </c>
      <c r="D36" t="s">
        <v>17</v>
      </c>
      <c r="F36">
        <f>_xlfn.FLOOR.MATH(IF(ISBLANK(E36),25.4347*(18-E34)^(1.81),25.4347*(18-E36)^(1.81)))</f>
        <v>1030</v>
      </c>
      <c r="H36">
        <f>_xlfn.FLOOR.MATH(IF(ISBLANK(G36),0.14354*((G34*100)-220)^1.4,0.14354*((G36*100)-220)^1.4))</f>
        <v>937</v>
      </c>
      <c r="J36">
        <f>_xlfn.FLOOR.MATH(IF(ISBLANK(I36),51.39*(I34-1.5)^1.05,51.39*(I36-1.5)^1.05))</f>
        <v>783</v>
      </c>
      <c r="L36">
        <f>_xlfn.FLOOR.MATH(IF(ISBLANK(K36),0.8465*((K34*100)-75)^1.42,0.8465*((K36*100)-75)^1.42))</f>
        <v>731</v>
      </c>
      <c r="N36">
        <f>_xlfn.FLOOR.MATH(IF(ISBLANK(M36),1.53775*(82-M34)^1.81,1.53775*(82-M36)^1.81))</f>
        <v>1002</v>
      </c>
      <c r="P36">
        <f>_xlfn.FLOOR.MATH(IF(ISBLANK(O36),5.74352*(28.5-O34)^1.92,5.74352*(28.5-O36)^1.92))</f>
        <v>1000</v>
      </c>
      <c r="R36">
        <f>_xlfn.FLOOR.MATH(IF(ISBLANK(Q36),12.91*(Q34-4)^1.1,12.91*(Q36-4)^1.1))</f>
        <v>726</v>
      </c>
      <c r="T36">
        <f>_xlfn.FLOOR.MATH(IF(ISBLANK(S36),0.2797*(S34*100-100)^1.35,0.2797*(S36*100-100)^1.35))</f>
        <v>819</v>
      </c>
      <c r="V36">
        <f>_xlfn.FLOOR.MATH(IF(ISBLANK(U36),10.14*(U34-7)^1.08,10.14*(U36-7)^1.08))</f>
        <v>641</v>
      </c>
      <c r="W36" s="1"/>
      <c r="X36" s="4" t="str">
        <f>IF(ISBLANK(W36),"",TIMEVALUE(TEXT(W34,"mm:ss,00"))/0.0000115741741746741)</f>
        <v/>
      </c>
      <c r="Y36">
        <f>_xlfn.FLOOR.MATH(IF(ISBLANK(W36),0.03768*(480-X34)^1.85,0.03768*(480-X36)^1.85))</f>
        <v>859</v>
      </c>
      <c r="AD36">
        <f>B36</f>
        <v>9</v>
      </c>
    </row>
    <row r="37" spans="1:30" x14ac:dyDescent="0.3">
      <c r="W37" s="1"/>
      <c r="AD37">
        <f>B36</f>
        <v>9</v>
      </c>
    </row>
    <row r="38" spans="1:30" x14ac:dyDescent="0.3">
      <c r="A38">
        <v>10</v>
      </c>
      <c r="B38" t="s">
        <v>68</v>
      </c>
      <c r="D38" t="s">
        <v>15</v>
      </c>
      <c r="E38">
        <v>10.52</v>
      </c>
      <c r="G38">
        <v>7.2</v>
      </c>
      <c r="I38">
        <v>14.47</v>
      </c>
      <c r="K38">
        <v>2.08</v>
      </c>
      <c r="M38">
        <v>47.79</v>
      </c>
      <c r="O38">
        <v>14.24</v>
      </c>
      <c r="Q38">
        <v>42.1</v>
      </c>
      <c r="S38">
        <v>4.95</v>
      </c>
      <c r="U38">
        <v>61.2</v>
      </c>
      <c r="W38" s="1">
        <v>3.0348379629629631E-3</v>
      </c>
      <c r="X38" s="4">
        <f>TIMEVALUE(TEXT(W38,"mm:ss,00"))/0.0000115741741746741</f>
        <v>262.20773224612515</v>
      </c>
      <c r="AD38">
        <f>B40</f>
        <v>10</v>
      </c>
    </row>
    <row r="39" spans="1:30" x14ac:dyDescent="0.3">
      <c r="A39" t="s">
        <v>29</v>
      </c>
      <c r="B39">
        <v>2021</v>
      </c>
      <c r="D39" t="s">
        <v>16</v>
      </c>
      <c r="E39" t="str">
        <f>IF(ISBLANK(E40),"",_xlfn.FLOOR.MATH(-25.4347*(18-E38)^(1.81)+25.4347*(18-E40)^(1.81)))</f>
        <v/>
      </c>
      <c r="G39" t="str">
        <f>IF(ISBLANK(G40),"",_xlfn.FLOOR.MATH(-0.14354*((G38*100)-220)^1.4+0.14354*((G40*100)-220)^1.4))</f>
        <v/>
      </c>
      <c r="I39" t="str">
        <f>IF(ISBLANK(I40),"",_xlfn.FLOOR.MATH(-51.39*(I38-1.5)^1.05+51.39*(I40-1.5)^1.05))</f>
        <v/>
      </c>
      <c r="K39" t="str">
        <f>IF(ISBLANK(K40),"",_xlfn.FLOOR.MATH(-0.8465*((K38*100)-75)^1.42+0.8465*((K40*100)-75)^1.42))</f>
        <v/>
      </c>
      <c r="M39" t="str">
        <f>IF(ISBLANK(M40),"",_xlfn.FLOOR.MATH(-1.53775*(82-M38)^1.81+1.53775*(82-M40)^1.81))</f>
        <v/>
      </c>
      <c r="O39" t="str">
        <f>IF(ISBLANK(O40),"",_xlfn.FLOOR.MATH(-5.74352*(28.5-O38)^1.92+5.74352*(28.5-O40)^1.92))</f>
        <v/>
      </c>
      <c r="Q39" t="str">
        <f>IF(ISBLANK(Q40),"",_xlfn.FLOOR.MATH(-12.91*(Q38-4)^1.1+12.91*(Q40-4)^1.1))</f>
        <v/>
      </c>
      <c r="S39" t="str">
        <f>IF(ISBLANK(S40),"",_xlfn.FLOOR.MATH(-0.2797*(S38*100-100)^1.35+0.2797*(S40*100-100)^1.35))</f>
        <v/>
      </c>
      <c r="U39" t="str">
        <f>IF(ISBLANK(U40),"", _xlfn.FLOOR.MATH(-10.14*(U38-7)^1.08+10.14*(U40-7)^1.08))</f>
        <v/>
      </c>
      <c r="W39" s="1"/>
      <c r="AD39">
        <f>B40</f>
        <v>10</v>
      </c>
    </row>
    <row r="40" spans="1:30" x14ac:dyDescent="0.3">
      <c r="A40" t="s">
        <v>18</v>
      </c>
      <c r="B40">
        <f>RANK(C40,C:C)</f>
        <v>10</v>
      </c>
      <c r="C40">
        <f>SUM(F40,H40,L40,J40,N40,P40,R40,T40,V40,Y40)</f>
        <v>8485</v>
      </c>
      <c r="D40" t="s">
        <v>17</v>
      </c>
      <c r="F40">
        <f>_xlfn.FLOOR.MATH(IF(ISBLANK(E40),25.4347*(18-E38)^(1.81),25.4347*(18-E40)^(1.81)))</f>
        <v>970</v>
      </c>
      <c r="H40">
        <f>_xlfn.FLOOR.MATH(IF(ISBLANK(G40),0.14354*((G38*100)-220)^1.4,0.14354*((G40*100)-220)^1.4))</f>
        <v>862</v>
      </c>
      <c r="J40">
        <f>_xlfn.FLOOR.MATH(IF(ISBLANK(I40),51.39*(I38-1.5)^1.05,51.39*(I40-1.5)^1.05))</f>
        <v>757</v>
      </c>
      <c r="L40">
        <f>_xlfn.FLOOR.MATH(IF(ISBLANK(K40),0.8465*((K38*100)-75)^1.42,0.8465*((K40*100)-75)^1.42))</f>
        <v>878</v>
      </c>
      <c r="N40">
        <f>_xlfn.FLOOR.MATH(IF(ISBLANK(M40),1.53775*(82-M38)^1.81,1.53775*(82-M40)^1.81))</f>
        <v>919</v>
      </c>
      <c r="P40">
        <f>_xlfn.FLOOR.MATH(IF(ISBLANK(O40),5.74352*(28.5-O38)^1.92,5.74352*(28.5-O40)^1.92))</f>
        <v>944</v>
      </c>
      <c r="R40">
        <f>_xlfn.FLOOR.MATH(IF(ISBLANK(Q40),12.91*(Q38-4)^1.1,12.91*(Q40-4)^1.1))</f>
        <v>707</v>
      </c>
      <c r="T40">
        <f>_xlfn.FLOOR.MATH(IF(ISBLANK(S40),0.2797*(S38*100-100)^1.35,0.2797*(S40*100-100)^1.35))</f>
        <v>895</v>
      </c>
      <c r="V40">
        <f>_xlfn.FLOOR.MATH(IF(ISBLANK(U40),10.14*(U38-7)^1.08,10.14*(U40-7)^1.08))</f>
        <v>756</v>
      </c>
      <c r="W40" s="1"/>
      <c r="X40" s="4" t="str">
        <f>IF(ISBLANK(W40),"",TIMEVALUE(TEXT(W38,"mm:ss,00"))/0.0000115741741746741)</f>
        <v/>
      </c>
      <c r="Y40">
        <f>_xlfn.FLOOR.MATH(IF(ISBLANK(W40),0.03768*(480-X38)^1.85,0.03768*(480-X40)^1.85))</f>
        <v>797</v>
      </c>
      <c r="AD40">
        <f>B40</f>
        <v>10</v>
      </c>
    </row>
    <row r="41" spans="1:30" x14ac:dyDescent="0.3">
      <c r="AD41">
        <f>B40</f>
        <v>10</v>
      </c>
    </row>
    <row r="42" spans="1:30" x14ac:dyDescent="0.3">
      <c r="A42">
        <v>11</v>
      </c>
      <c r="B42" t="s">
        <v>34</v>
      </c>
      <c r="D42" t="s">
        <v>15</v>
      </c>
      <c r="E42">
        <v>10.56</v>
      </c>
      <c r="G42">
        <v>7.43</v>
      </c>
      <c r="I42">
        <v>16.02</v>
      </c>
      <c r="K42">
        <v>2</v>
      </c>
      <c r="M42">
        <v>49.22</v>
      </c>
      <c r="O42">
        <v>14.86</v>
      </c>
      <c r="Q42">
        <v>54.03</v>
      </c>
      <c r="S42">
        <v>4.8</v>
      </c>
      <c r="U42">
        <v>66.48</v>
      </c>
      <c r="W42" s="1">
        <v>3.4302083333333333E-3</v>
      </c>
      <c r="X42" s="4">
        <f>TIMEVALUE(TEXT(W42,"mm:ss,00"))/0.0000115741741746741</f>
        <v>296.36743680936695</v>
      </c>
      <c r="AD42">
        <f>B44</f>
        <v>11</v>
      </c>
    </row>
    <row r="43" spans="1:30" x14ac:dyDescent="0.3">
      <c r="A43" t="s">
        <v>29</v>
      </c>
      <c r="B43">
        <v>2019</v>
      </c>
      <c r="D43" t="s">
        <v>16</v>
      </c>
      <c r="E43" t="str">
        <f>IF(ISBLANK(E44),"",_xlfn.FLOOR.MATH(-25.4347*(18-E42)^(1.81)+25.4347*(18-E44)^(1.81)))</f>
        <v/>
      </c>
      <c r="G43" t="str">
        <f>IF(ISBLANK(G44),"",_xlfn.FLOOR.MATH(-0.14354*((G42*100)-220)^1.4+0.14354*((G44*100)-220)^1.4))</f>
        <v/>
      </c>
      <c r="I43" t="str">
        <f>IF(ISBLANK(I44),"",_xlfn.FLOOR.MATH(-51.39*(I42-1.5)^1.05+51.39*(I44-1.5)^1.05))</f>
        <v/>
      </c>
      <c r="K43" t="str">
        <f>IF(ISBLANK(K44),"",_xlfn.FLOOR.MATH(-0.8465*((K42*100)-75)^1.42+0.8465*((K44*100)-75)^1.42))</f>
        <v/>
      </c>
      <c r="M43" t="str">
        <f>IF(ISBLANK(M44),"",_xlfn.FLOOR.MATH(-1.53775*(82-M42)^1.81+1.53775*(82-M44)^1.81))</f>
        <v/>
      </c>
      <c r="O43" t="str">
        <f>IF(ISBLANK(O44),"",_xlfn.FLOOR.MATH(-5.74352*(28.5-O42)^1.92+5.74352*(28.5-O44)^1.92))</f>
        <v/>
      </c>
      <c r="Q43" t="str">
        <f>IF(ISBLANK(Q44),"",_xlfn.FLOOR.MATH(-12.91*(Q42-4)^1.1+12.91*(Q44-4)^1.1))</f>
        <v/>
      </c>
      <c r="S43" t="str">
        <f>IF(ISBLANK(S44),"",_xlfn.FLOOR.MATH(-0.2797*(S42*100-100)^1.35+0.2797*(S44*100-100)^1.35))</f>
        <v/>
      </c>
      <c r="U43" t="str">
        <f>IF(ISBLANK(U44),"", _xlfn.FLOOR.MATH(-10.14*(U42-7)^1.08+10.14*(U44-7)^1.08))</f>
        <v/>
      </c>
      <c r="W43" s="1" t="str">
        <f>IF(ISBLANK(W44),"",_xlfn.FLOOR.MATH(-0.03768*(480-X42)^1.85+0.03768*(480-X44)^1.85))</f>
        <v/>
      </c>
      <c r="AD43">
        <f>B44</f>
        <v>11</v>
      </c>
    </row>
    <row r="44" spans="1:30" x14ac:dyDescent="0.3">
      <c r="A44" t="s">
        <v>18</v>
      </c>
      <c r="B44">
        <f>RANK(C44,C:C)</f>
        <v>11</v>
      </c>
      <c r="C44">
        <f>SUM(F44,H44,L44,J44,N44,P44,R44,T44,V44,Y44)</f>
        <v>8473</v>
      </c>
      <c r="D44" t="s">
        <v>17</v>
      </c>
      <c r="F44">
        <f>_xlfn.FLOOR.MATH(IF(ISBLANK(E44),25.4347*(18-E42)^(1.81),25.4347*(18-E44)^(1.81)))</f>
        <v>961</v>
      </c>
      <c r="H44">
        <f>_xlfn.FLOOR.MATH(IF(ISBLANK(G44),0.14354*((G42*100)-220)^1.4,0.14354*((G44*100)-220)^1.4))</f>
        <v>918</v>
      </c>
      <c r="J44">
        <f>_xlfn.FLOOR.MATH(IF(ISBLANK(I44),51.39*(I42-1.5)^1.05,51.39*(I44-1.5)^1.05))</f>
        <v>852</v>
      </c>
      <c r="L44">
        <f>_xlfn.FLOOR.MATH(IF(ISBLANK(K44),0.8465*((K42*100)-75)^1.42,0.8465*((K44*100)-75)^1.42))</f>
        <v>803</v>
      </c>
      <c r="N44">
        <f>_xlfn.FLOOR.MATH(IF(ISBLANK(M44),1.53775*(82-M42)^1.81,1.53775*(82-M44)^1.81))</f>
        <v>851</v>
      </c>
      <c r="P44">
        <f>_xlfn.FLOOR.MATH(IF(ISBLANK(O44),5.74352*(28.5-O42)^1.92,5.74352*(28.5-O44)^1.92))</f>
        <v>867</v>
      </c>
      <c r="R44">
        <f>_xlfn.FLOOR.MATH(IF(ISBLANK(Q44),12.91*(Q42-4)^1.1,12.91*(Q44-4)^1.1))</f>
        <v>955</v>
      </c>
      <c r="T44">
        <f>_xlfn.FLOOR.MATH(IF(ISBLANK(S44),0.2797*(S42*100-100)^1.35,0.2797*(S44*100-100)^1.35))</f>
        <v>849</v>
      </c>
      <c r="V44">
        <f>_xlfn.FLOOR.MATH(IF(ISBLANK(U44),10.14*(U42-7)^1.08,10.14*(U44-7)^1.08))</f>
        <v>836</v>
      </c>
      <c r="W44" s="1"/>
      <c r="X44" s="4" t="str">
        <f>IF(ISBLANK(W44),"",TIMEVALUE(TEXT(W42,"mm:ss,00"))/0.0000115741741746741)</f>
        <v/>
      </c>
      <c r="Y44">
        <f>_xlfn.FLOOR.MATH(IF(ISBLANK(W44),0.03768*(480-X42)^1.85,0.03768*(480-X44)^1.85))</f>
        <v>581</v>
      </c>
      <c r="AD44">
        <f>B44</f>
        <v>11</v>
      </c>
    </row>
    <row r="45" spans="1:30" x14ac:dyDescent="0.3">
      <c r="AD45">
        <f>B44</f>
        <v>11</v>
      </c>
    </row>
    <row r="46" spans="1:30" x14ac:dyDescent="0.3">
      <c r="A46">
        <v>12</v>
      </c>
      <c r="B46" t="s">
        <v>70</v>
      </c>
      <c r="D46" t="s">
        <v>15</v>
      </c>
      <c r="E46">
        <v>10.73</v>
      </c>
      <c r="G46">
        <v>7.97</v>
      </c>
      <c r="I46">
        <v>14.66</v>
      </c>
      <c r="K46">
        <v>2.0299999999999998</v>
      </c>
      <c r="M46">
        <v>47.41</v>
      </c>
      <c r="O46">
        <v>14.33</v>
      </c>
      <c r="Q46">
        <v>43.24</v>
      </c>
      <c r="S46">
        <v>4.7</v>
      </c>
      <c r="U46">
        <v>59.6</v>
      </c>
      <c r="W46" s="1">
        <v>3.1717592592592591E-3</v>
      </c>
      <c r="X46" s="4">
        <f>TIMEVALUE(TEXT(W46,"mm:ss,00"))/0.0000115741741746741</f>
        <v>274.03762993298551</v>
      </c>
      <c r="AD46">
        <f>B48</f>
        <v>12</v>
      </c>
    </row>
    <row r="47" spans="1:30" x14ac:dyDescent="0.3">
      <c r="A47" t="s">
        <v>29</v>
      </c>
      <c r="B47">
        <v>2019</v>
      </c>
      <c r="D47" t="s">
        <v>16</v>
      </c>
      <c r="E47" t="str">
        <f>IF(ISBLANK(E48),"",_xlfn.FLOOR.MATH(-25.4347*(18-E46)^(1.81)+25.4347*(18-E48)^(1.81)))</f>
        <v/>
      </c>
      <c r="G47" t="str">
        <f>IF(ISBLANK(G48),"",_xlfn.FLOOR.MATH(-0.14354*((G46*100)-220)^1.4+0.14354*((G48*100)-220)^1.4))</f>
        <v/>
      </c>
      <c r="I47" t="str">
        <f>IF(ISBLANK(I48),"",_xlfn.FLOOR.MATH(-51.39*(I46-1.5)^1.05+51.39*(I48-1.5)^1.05))</f>
        <v/>
      </c>
      <c r="K47" t="str">
        <f>IF(ISBLANK(K48),"",_xlfn.FLOOR.MATH(-0.8465*((K46*100)-75)^1.42+0.8465*((K48*100)-75)^1.42))</f>
        <v/>
      </c>
      <c r="M47" t="str">
        <f>IF(ISBLANK(M48),"",_xlfn.FLOOR.MATH(-1.53775*(82-M46)^1.81+1.53775*(82-M48)^1.81))</f>
        <v/>
      </c>
      <c r="O47" t="str">
        <f>IF(ISBLANK(O48),"",_xlfn.FLOOR.MATH(-5.74352*(28.5-O46)^1.92+5.74352*(28.5-O48)^1.92))</f>
        <v/>
      </c>
      <c r="Q47" t="str">
        <f>IF(ISBLANK(Q48),"",_xlfn.FLOOR.MATH(-12.91*(Q46-4)^1.1+12.91*(Q48-4)^1.1))</f>
        <v/>
      </c>
      <c r="S47" t="str">
        <f>IF(ISBLANK(S48),"",_xlfn.FLOOR.MATH(-0.2797*(S46*100-100)^1.35+0.2797*(S48*100-100)^1.35))</f>
        <v/>
      </c>
      <c r="U47" t="str">
        <f>IF(ISBLANK(U48),"", _xlfn.FLOOR.MATH(-10.14*(U46-7)^1.08+10.14*(U48-7)^1.08))</f>
        <v/>
      </c>
      <c r="W47" s="1" t="str">
        <f>IF(ISBLANK(W48),"",_xlfn.FLOOR.MATH(-0.03768*(480-X46)^1.85+0.03768*(480-X48)^1.85))</f>
        <v/>
      </c>
      <c r="AD47">
        <f>B48</f>
        <v>12</v>
      </c>
    </row>
    <row r="48" spans="1:30" x14ac:dyDescent="0.3">
      <c r="A48" t="s">
        <v>18</v>
      </c>
      <c r="B48">
        <f>RANK(C48,C:C)</f>
        <v>12</v>
      </c>
      <c r="C48">
        <f>SUM(F48,H48,L48,J48,N48,P48,R48,T48,V48,Y48)</f>
        <v>8445</v>
      </c>
      <c r="D48" t="s">
        <v>17</v>
      </c>
      <c r="F48">
        <f>_xlfn.FLOOR.MATH(IF(ISBLANK(E48),25.4347*(18-E46)^(1.81),25.4347*(18-E48)^(1.81)))</f>
        <v>922</v>
      </c>
      <c r="H48">
        <f>_xlfn.FLOOR.MATH(IF(ISBLANK(G48),0.14354*((G46*100)-220)^1.4,0.14354*((G48*100)-220)^1.4))</f>
        <v>1053</v>
      </c>
      <c r="J48">
        <f>_xlfn.FLOOR.MATH(IF(ISBLANK(I48),51.39*(I46-1.5)^1.05,51.39*(I48-1.5)^1.05))</f>
        <v>769</v>
      </c>
      <c r="L48">
        <f>_xlfn.FLOOR.MATH(IF(ISBLANK(K48),0.8465*((K46*100)-75)^1.42,0.8465*((K48*100)-75)^1.42))</f>
        <v>831</v>
      </c>
      <c r="N48">
        <f>_xlfn.FLOOR.MATH(IF(ISBLANK(M48),1.53775*(82-M46)^1.81,1.53775*(82-M48)^1.81))</f>
        <v>938</v>
      </c>
      <c r="P48">
        <f>_xlfn.FLOOR.MATH(IF(ISBLANK(O48),5.74352*(28.5-O46)^1.92,5.74352*(28.5-O48)^1.92))</f>
        <v>932</v>
      </c>
      <c r="R48">
        <f>_xlfn.FLOOR.MATH(IF(ISBLANK(Q48),12.91*(Q46-4)^1.1,12.91*(Q48-4)^1.1))</f>
        <v>731</v>
      </c>
      <c r="T48">
        <f>_xlfn.FLOOR.MATH(IF(ISBLANK(S48),0.2797*(S46*100-100)^1.35,0.2797*(S48*100-100)^1.35))</f>
        <v>819</v>
      </c>
      <c r="V48">
        <f>_xlfn.FLOOR.MATH(IF(ISBLANK(U48),10.14*(U46-7)^1.08,10.14*(U48-7)^1.08))</f>
        <v>732</v>
      </c>
      <c r="W48" s="1"/>
      <c r="X48" s="4" t="str">
        <f>IF(ISBLANK(W48),"",TIMEVALUE(TEXT(W46,"mm:ss,00"))/0.0000115741741746741)</f>
        <v/>
      </c>
      <c r="Y48">
        <f>_xlfn.FLOOR.MATH(IF(ISBLANK(W48),0.03768*(480-X46)^1.85,0.03768*(480-X48)^1.85))</f>
        <v>718</v>
      </c>
      <c r="AD48">
        <f>B48</f>
        <v>12</v>
      </c>
    </row>
    <row r="49" spans="1:30" x14ac:dyDescent="0.3">
      <c r="W49" s="1"/>
      <c r="AD49">
        <f>B48</f>
        <v>12</v>
      </c>
    </row>
    <row r="50" spans="1:30" x14ac:dyDescent="0.3">
      <c r="A50">
        <v>13</v>
      </c>
      <c r="B50" t="s">
        <v>33</v>
      </c>
      <c r="D50" t="s">
        <v>15</v>
      </c>
      <c r="E50">
        <v>10.85</v>
      </c>
      <c r="G50">
        <v>7.74</v>
      </c>
      <c r="I50">
        <v>14.72</v>
      </c>
      <c r="K50">
        <v>1.99</v>
      </c>
      <c r="M50">
        <v>46.81</v>
      </c>
      <c r="O50">
        <v>14.14</v>
      </c>
      <c r="Q50">
        <v>44.71</v>
      </c>
      <c r="S50">
        <v>5.0999999999999996</v>
      </c>
      <c r="U50">
        <v>56.95</v>
      </c>
      <c r="W50" s="1">
        <v>3.2606481481481479E-3</v>
      </c>
      <c r="X50" s="4">
        <f>TIMEVALUE(TEXT(W50,"mm:ss,00"))/0.0000115741741746741</f>
        <v>281.71756351160661</v>
      </c>
      <c r="AD50">
        <f>B52</f>
        <v>13</v>
      </c>
    </row>
    <row r="51" spans="1:30" x14ac:dyDescent="0.3">
      <c r="A51" t="s">
        <v>29</v>
      </c>
      <c r="B51">
        <v>2019</v>
      </c>
      <c r="D51" t="s">
        <v>16</v>
      </c>
      <c r="E51" t="str">
        <f>IF(ISBLANK(E52),"",_xlfn.FLOOR.MATH(-25.4347*(18-E50)^(1.81)+25.4347*(18-E52)^(1.81)))</f>
        <v/>
      </c>
      <c r="G51" t="str">
        <f>IF(ISBLANK(G52),"",_xlfn.FLOOR.MATH(-0.14354*((G50*100)-220)^1.4+0.14354*((G52*100)-220)^1.4))</f>
        <v/>
      </c>
      <c r="I51" t="str">
        <f>IF(ISBLANK(I52),"",_xlfn.FLOOR.MATH(-51.39*(I50-1.5)^1.05+51.39*(I52-1.5)^1.05))</f>
        <v/>
      </c>
      <c r="K51" t="str">
        <f>IF(ISBLANK(K52),"",_xlfn.FLOOR.MATH(-0.8465*((K50*100)-75)^1.42+0.8465*((K52*100)-75)^1.42))</f>
        <v/>
      </c>
      <c r="M51" t="str">
        <f>IF(ISBLANK(M52),"",_xlfn.FLOOR.MATH(-1.53775*(82-M50)^1.81+1.53775*(82-M52)^1.81))</f>
        <v/>
      </c>
      <c r="O51" t="str">
        <f>IF(ISBLANK(O52),"",_xlfn.FLOOR.MATH(-5.74352*(28.5-O50)^1.92+5.74352*(28.5-O52)^1.92))</f>
        <v/>
      </c>
      <c r="Q51" t="str">
        <f>IF(ISBLANK(Q52),"",_xlfn.FLOOR.MATH(-12.91*(Q50-4)^1.1+12.91*(Q52-4)^1.1))</f>
        <v/>
      </c>
      <c r="S51" t="str">
        <f>IF(ISBLANK(S52),"",_xlfn.FLOOR.MATH(-0.2797*(S50*100-100)^1.35+0.2797*(S52*100-100)^1.35))</f>
        <v/>
      </c>
      <c r="U51" t="str">
        <f>IF(ISBLANK(U52),"", _xlfn.FLOOR.MATH(-10.14*(U50-7)^1.08+10.14*(U52-7)^1.08))</f>
        <v/>
      </c>
      <c r="W51" s="1" t="str">
        <f>IF(ISBLANK(W52),"",_xlfn.FLOOR.MATH(-0.03768*(480-X50)^1.85+0.03768*(480-X52)^1.85))</f>
        <v/>
      </c>
      <c r="AD51">
        <f>B52</f>
        <v>13</v>
      </c>
    </row>
    <row r="52" spans="1:30" x14ac:dyDescent="0.3">
      <c r="A52" t="s">
        <v>18</v>
      </c>
      <c r="B52">
        <f>RANK(C52,C:C)</f>
        <v>13</v>
      </c>
      <c r="C52">
        <f>SUM(F52,H52,L52,J52,N52,P52,R52,T52,V52,Y52)</f>
        <v>8444</v>
      </c>
      <c r="D52" t="s">
        <v>17</v>
      </c>
      <c r="F52">
        <f>_xlfn.FLOOR.MATH(IF(ISBLANK(E52),25.4347*(18-E50)^(1.81),25.4347*(18-E52)^(1.81)))</f>
        <v>894</v>
      </c>
      <c r="H52">
        <f>_xlfn.FLOOR.MATH(IF(ISBLANK(G52),0.14354*((G50*100)-220)^1.4,0.14354*((G52*100)-220)^1.4))</f>
        <v>995</v>
      </c>
      <c r="J52">
        <f>_xlfn.FLOOR.MATH(IF(ISBLANK(I52),51.39*(I50-1.5)^1.05,51.39*(I52-1.5)^1.05))</f>
        <v>772</v>
      </c>
      <c r="L52">
        <f>_xlfn.FLOOR.MATH(IF(ISBLANK(K52),0.8465*((K50*100)-75)^1.42,0.8465*((K52*100)-75)^1.42))</f>
        <v>794</v>
      </c>
      <c r="N52">
        <f>_xlfn.FLOOR.MATH(IF(ISBLANK(M52),1.53775*(82-M50)^1.81,1.53775*(82-M52)^1.81))</f>
        <v>968</v>
      </c>
      <c r="P52">
        <f>_xlfn.FLOOR.MATH(IF(ISBLANK(O52),5.74352*(28.5-O50)^1.92,5.74352*(28.5-O52)^1.92))</f>
        <v>957</v>
      </c>
      <c r="R52">
        <f>_xlfn.FLOOR.MATH(IF(ISBLANK(Q52),12.91*(Q50-4)^1.1,12.91*(Q52-4)^1.1))</f>
        <v>761</v>
      </c>
      <c r="T52">
        <f>_xlfn.FLOOR.MATH(IF(ISBLANK(S52),0.2797*(S50*100-100)^1.35,0.2797*(S52*100-100)^1.35))</f>
        <v>941</v>
      </c>
      <c r="V52">
        <f>_xlfn.FLOOR.MATH(IF(ISBLANK(U52),10.14*(U50-7)^1.08,10.14*(U52-7)^1.08))</f>
        <v>692</v>
      </c>
      <c r="W52" s="1"/>
      <c r="X52" s="4" t="str">
        <f>IF(ISBLANK(W52),"",TIMEVALUE(TEXT(W50,"mm:ss,00"))/0.0000115741741746741)</f>
        <v/>
      </c>
      <c r="Y52">
        <f>_xlfn.FLOOR.MATH(IF(ISBLANK(W52),0.03768*(480-X50)^1.85,0.03768*(480-X52)^1.85))</f>
        <v>670</v>
      </c>
      <c r="AD52">
        <f>B52</f>
        <v>13</v>
      </c>
    </row>
    <row r="53" spans="1:30" x14ac:dyDescent="0.3">
      <c r="AD53">
        <f>B52</f>
        <v>13</v>
      </c>
    </row>
    <row r="54" spans="1:30" x14ac:dyDescent="0.3">
      <c r="A54">
        <v>14</v>
      </c>
      <c r="B54" t="s">
        <v>76</v>
      </c>
      <c r="D54" t="s">
        <v>15</v>
      </c>
      <c r="E54">
        <v>10.89</v>
      </c>
      <c r="G54">
        <v>7.42</v>
      </c>
      <c r="I54">
        <v>15.02</v>
      </c>
      <c r="K54">
        <v>2</v>
      </c>
      <c r="M54">
        <v>49.28</v>
      </c>
      <c r="O54">
        <v>14.33</v>
      </c>
      <c r="Q54">
        <v>43.05</v>
      </c>
      <c r="S54">
        <v>4.95</v>
      </c>
      <c r="U54">
        <v>72.290000000000006</v>
      </c>
      <c r="W54" s="1">
        <v>3.232523148148148E-3</v>
      </c>
      <c r="X54" s="4">
        <f>TIMEVALUE(TEXT(W54,"mm:ss,00"))/0.0000115741741746741</f>
        <v>279.28758452774605</v>
      </c>
      <c r="AD54">
        <f>B56</f>
        <v>14</v>
      </c>
    </row>
    <row r="55" spans="1:30" x14ac:dyDescent="0.3">
      <c r="A55" t="s">
        <v>29</v>
      </c>
      <c r="B55">
        <v>2022</v>
      </c>
      <c r="C55" t="s">
        <v>38</v>
      </c>
      <c r="D55" t="s">
        <v>16</v>
      </c>
      <c r="E55" t="str">
        <f>IF(ISBLANK(E56),"",_xlfn.FLOOR.MATH(-25.4347*(18-E54)^(1.81)+25.4347*(18-E56)^(1.81)))</f>
        <v/>
      </c>
      <c r="G55" t="str">
        <f>IF(ISBLANK(G56),"",_xlfn.FLOOR.MATH(-0.14354*((G54*100)-220)^1.4+0.14354*((G56*100)-220)^1.4))</f>
        <v/>
      </c>
      <c r="I55" t="str">
        <f>IF(ISBLANK(I56),"",_xlfn.FLOOR.MATH(-51.39*(I54-1.5)^1.05+51.39*(I56-1.5)^1.05))</f>
        <v/>
      </c>
      <c r="K55" t="str">
        <f>IF(ISBLANK(K56),"",_xlfn.FLOOR.MATH(-0.8465*((K54*100)-75)^1.42+0.8465*((K56*100)-75)^1.42))</f>
        <v/>
      </c>
      <c r="M55" t="str">
        <f>IF(ISBLANK(M56),"",_xlfn.FLOOR.MATH(-1.53775*(82-M54)^1.81+1.53775*(82-M56)^1.81))</f>
        <v/>
      </c>
      <c r="O55" t="str">
        <f>IF(ISBLANK(O56),"",_xlfn.FLOOR.MATH(-5.74352*(28.5-O54)^1.92+5.74352*(28.5-O56)^1.92))</f>
        <v/>
      </c>
      <c r="Q55" t="str">
        <f>IF(ISBLANK(Q56),"",_xlfn.FLOOR.MATH(-12.91*(Q54-4)^1.1+12.91*(Q56-4)^1.1))</f>
        <v/>
      </c>
      <c r="S55" t="str">
        <f>IF(ISBLANK(S56),"",_xlfn.FLOOR.MATH(-0.2797*(S54*100-100)^1.35+0.2797*(S56*100-100)^1.35))</f>
        <v/>
      </c>
      <c r="U55" t="str">
        <f>IF(ISBLANK(U56),"", _xlfn.FLOOR.MATH(-10.14*(U54-7)^1.08+10.14*(U56-7)^1.08))</f>
        <v/>
      </c>
      <c r="W55" s="1" t="str">
        <f>IF(ISBLANK(W56),"",_xlfn.FLOOR.MATH(-0.03768*(480-X54)^1.85+0.03768*(480-X56)^1.85))</f>
        <v/>
      </c>
      <c r="AD55">
        <f>B56</f>
        <v>14</v>
      </c>
    </row>
    <row r="56" spans="1:30" x14ac:dyDescent="0.3">
      <c r="A56" t="s">
        <v>18</v>
      </c>
      <c r="B56">
        <f>RANK(C56,C:C)</f>
        <v>14</v>
      </c>
      <c r="C56">
        <f>SUM(F56,H56,L56,J56,N56,P56,R56,T56,V56,Y56)</f>
        <v>8405</v>
      </c>
      <c r="D56" t="s">
        <v>17</v>
      </c>
      <c r="F56">
        <f>_xlfn.FLOOR.MATH(IF(ISBLANK(E56),25.4347*(18-E54)^(1.81),25.4347*(18-E56)^(1.81)))</f>
        <v>885</v>
      </c>
      <c r="H56">
        <f>_xlfn.FLOOR.MATH(IF(ISBLANK(G56),0.14354*((G54*100)-220)^1.4,0.14354*((G56*100)-220)^1.4))</f>
        <v>915</v>
      </c>
      <c r="J56">
        <f>_xlfn.FLOOR.MATH(IF(ISBLANK(I56),51.39*(I54-1.5)^1.05,51.39*(I56-1.5)^1.05))</f>
        <v>791</v>
      </c>
      <c r="L56">
        <f>_xlfn.FLOOR.MATH(IF(ISBLANK(K56),0.8465*((K54*100)-75)^1.42,0.8465*((K56*100)-75)^1.42))</f>
        <v>803</v>
      </c>
      <c r="N56">
        <f>_xlfn.FLOOR.MATH(IF(ISBLANK(M56),1.53775*(82-M54)^1.81,1.53775*(82-M56)^1.81))</f>
        <v>848</v>
      </c>
      <c r="P56">
        <f>_xlfn.FLOOR.MATH(IF(ISBLANK(O56),5.74352*(28.5-O54)^1.92,5.74352*(28.5-O56)^1.92))</f>
        <v>932</v>
      </c>
      <c r="R56">
        <f>_xlfn.FLOOR.MATH(IF(ISBLANK(Q56),12.91*(Q54-4)^1.1,12.91*(Q56-4)^1.1))</f>
        <v>727</v>
      </c>
      <c r="T56">
        <f>_xlfn.FLOOR.MATH(IF(ISBLANK(S56),0.2797*(S54*100-100)^1.35,0.2797*(S56*100-100)^1.35))</f>
        <v>895</v>
      </c>
      <c r="V56">
        <f>_xlfn.FLOOR.MATH(IF(ISBLANK(U56),10.14*(U54-7)^1.08,10.14*(U56-7)^1.08))</f>
        <v>924</v>
      </c>
      <c r="W56" s="1"/>
      <c r="X56" s="4" t="str">
        <f>IF(ISBLANK(W56),"",TIMEVALUE(TEXT(W54,"mm:ss,00"))/0.0000115741741746741)</f>
        <v/>
      </c>
      <c r="Y56">
        <f>_xlfn.FLOOR.MATH(IF(ISBLANK(W56),0.03768*(480-X54)^1.85,0.03768*(480-X56)^1.85))</f>
        <v>685</v>
      </c>
      <c r="AD56">
        <f>B56</f>
        <v>14</v>
      </c>
    </row>
    <row r="57" spans="1:30" x14ac:dyDescent="0.3">
      <c r="W57" s="1"/>
      <c r="AD57">
        <f>B56</f>
        <v>14</v>
      </c>
    </row>
    <row r="58" spans="1:30" x14ac:dyDescent="0.3">
      <c r="A58">
        <v>15</v>
      </c>
      <c r="B58" t="s">
        <v>78</v>
      </c>
      <c r="D58" t="s">
        <v>15</v>
      </c>
      <c r="E58">
        <v>10.81</v>
      </c>
      <c r="G58">
        <v>7.92</v>
      </c>
      <c r="I58">
        <v>13.17</v>
      </c>
      <c r="K58">
        <v>2.11</v>
      </c>
      <c r="M58">
        <v>47.14</v>
      </c>
      <c r="O58">
        <v>14.18</v>
      </c>
      <c r="Q58">
        <v>40.21</v>
      </c>
      <c r="S58">
        <v>5</v>
      </c>
      <c r="U58">
        <v>56.75</v>
      </c>
      <c r="W58" s="1">
        <v>3.2115740740740737E-3</v>
      </c>
      <c r="X58" s="4">
        <f>TIMEVALUE(TEXT(W58,"mm:ss,00"))/0.0000115741741746741</f>
        <v>277.4776001817429</v>
      </c>
      <c r="AD58">
        <f>B60</f>
        <v>15</v>
      </c>
    </row>
    <row r="59" spans="1:30" x14ac:dyDescent="0.3">
      <c r="A59" t="s">
        <v>29</v>
      </c>
      <c r="B59">
        <v>2022</v>
      </c>
      <c r="C59" t="s">
        <v>40</v>
      </c>
      <c r="D59" t="s">
        <v>16</v>
      </c>
      <c r="E59" t="str">
        <f>IF(ISBLANK(E60),"",_xlfn.FLOOR.MATH(-25.4347*(18-E58)^(1.81)+25.4347*(18-E60)^(1.81)))</f>
        <v/>
      </c>
      <c r="G59" t="str">
        <f>IF(ISBLANK(G60),"",_xlfn.FLOOR.MATH(-0.14354*((G58*100)-220)^1.4+0.14354*((G60*100)-220)^1.4))</f>
        <v/>
      </c>
      <c r="I59" t="str">
        <f>IF(ISBLANK(I60),"",_xlfn.FLOOR.MATH(-51.39*(I58-1.5)^1.05+51.39*(I60-1.5)^1.05))</f>
        <v/>
      </c>
      <c r="K59" t="str">
        <f>IF(ISBLANK(K60),"",_xlfn.FLOOR.MATH(-0.8465*((K58*100)-75)^1.42+0.8465*((K60*100)-75)^1.42))</f>
        <v/>
      </c>
      <c r="M59" t="str">
        <f>IF(ISBLANK(M60),"",_xlfn.FLOOR.MATH(-1.53775*(82-M58)^1.81+1.53775*(82-M60)^1.81))</f>
        <v/>
      </c>
      <c r="O59" t="str">
        <f>IF(ISBLANK(O60),"",_xlfn.FLOOR.MATH(-5.74352*(28.5-O58)^1.92+5.74352*(28.5-O60)^1.92))</f>
        <v/>
      </c>
      <c r="Q59" t="str">
        <f>IF(ISBLANK(Q60),"",_xlfn.FLOOR.MATH(-12.91*(Q58-4)^1.1+12.91*(Q60-4)^1.1))</f>
        <v/>
      </c>
      <c r="S59" t="str">
        <f>IF(ISBLANK(S60),"",_xlfn.FLOOR.MATH(-0.2797*(S58*100-100)^1.35+0.2797*(S60*100-100)^1.35))</f>
        <v/>
      </c>
      <c r="U59" t="str">
        <f>IF(ISBLANK(U60),"", _xlfn.FLOOR.MATH(-10.14*(U58-7)^1.08+10.14*(U60-7)^1.08))</f>
        <v/>
      </c>
      <c r="W59" s="1" t="str">
        <f>IF(ISBLANK(W60),"",_xlfn.FLOOR.MATH(-0.03768*(480-X58)^1.85+0.03768*(480-X60)^1.85))</f>
        <v/>
      </c>
      <c r="AD59">
        <f>B60</f>
        <v>15</v>
      </c>
    </row>
    <row r="60" spans="1:30" x14ac:dyDescent="0.3">
      <c r="A60" t="s">
        <v>18</v>
      </c>
      <c r="B60">
        <f>RANK(C60,C:C)</f>
        <v>15</v>
      </c>
      <c r="C60">
        <f>SUM(F60,H60,L60,J60,N60,P60,R60,T60,V60,Y60)</f>
        <v>8393</v>
      </c>
      <c r="D60" t="s">
        <v>17</v>
      </c>
      <c r="F60">
        <f>_xlfn.FLOOR.MATH(IF(ISBLANK(E60),25.4347*(18-E58)^(1.81),25.4347*(18-E60)^(1.81)))</f>
        <v>903</v>
      </c>
      <c r="H60">
        <f>_xlfn.FLOOR.MATH(IF(ISBLANK(G60),0.14354*((G58*100)-220)^1.4,0.14354*((G60*100)-220)^1.4))</f>
        <v>1040</v>
      </c>
      <c r="J60">
        <f>_xlfn.FLOOR.MATH(IF(ISBLANK(I60),51.39*(I58-1.5)^1.05,51.39*(I60-1.5)^1.05))</f>
        <v>678</v>
      </c>
      <c r="L60">
        <f>_xlfn.FLOOR.MATH(IF(ISBLANK(K60),0.8465*((K58*100)-75)^1.42,0.8465*((K60*100)-75)^1.42))</f>
        <v>906</v>
      </c>
      <c r="N60">
        <f>_xlfn.FLOOR.MATH(IF(ISBLANK(M60),1.53775*(82-M58)^1.81,1.53775*(82-M60)^1.81))</f>
        <v>951</v>
      </c>
      <c r="P60">
        <f>_xlfn.FLOOR.MATH(IF(ISBLANK(O60),5.74352*(28.5-O58)^1.92,5.74352*(28.5-O60)^1.92))</f>
        <v>951</v>
      </c>
      <c r="R60">
        <f>_xlfn.FLOOR.MATH(IF(ISBLANK(Q60),12.91*(Q58-4)^1.1,12.91*(Q60-4)^1.1))</f>
        <v>669</v>
      </c>
      <c r="T60">
        <f>_xlfn.FLOOR.MATH(IF(ISBLANK(S60),0.2797*(S58*100-100)^1.35,0.2797*(S60*100-100)^1.35))</f>
        <v>910</v>
      </c>
      <c r="V60">
        <f>_xlfn.FLOOR.MATH(IF(ISBLANK(U60),10.14*(U58-7)^1.08,10.14*(U60-7)^1.08))</f>
        <v>689</v>
      </c>
      <c r="W60" s="1"/>
      <c r="X60" s="4" t="str">
        <f>IF(ISBLANK(W60),"",TIMEVALUE(TEXT(W58,"mm:ss,00"))/0.0000115741741746741)</f>
        <v/>
      </c>
      <c r="Y60">
        <f>_xlfn.FLOOR.MATH(IF(ISBLANK(W60),0.03768*(480-X58)^1.85,0.03768*(480-X60)^1.85))</f>
        <v>696</v>
      </c>
      <c r="AD60">
        <f>B60</f>
        <v>15</v>
      </c>
    </row>
    <row r="61" spans="1:30" x14ac:dyDescent="0.3">
      <c r="W61" s="1"/>
      <c r="AD61">
        <f>B60</f>
        <v>15</v>
      </c>
    </row>
    <row r="62" spans="1:30" x14ac:dyDescent="0.3">
      <c r="A62">
        <v>16</v>
      </c>
      <c r="B62" t="s">
        <v>82</v>
      </c>
      <c r="D62" t="s">
        <v>15</v>
      </c>
      <c r="E62">
        <v>10.87</v>
      </c>
      <c r="G62">
        <v>7.6</v>
      </c>
      <c r="I62">
        <v>16</v>
      </c>
      <c r="K62">
        <v>2.0699999999999998</v>
      </c>
      <c r="M62">
        <v>48.91</v>
      </c>
      <c r="O62">
        <v>14.67</v>
      </c>
      <c r="Q62">
        <v>50.77</v>
      </c>
      <c r="S62">
        <v>4.8099999999999996</v>
      </c>
      <c r="U62">
        <v>53.12</v>
      </c>
      <c r="W62" s="1">
        <v>3.271759259259259E-3</v>
      </c>
      <c r="X62" s="4">
        <f>TIMEVALUE(TEXT(W62,"mm:ss,00"))/0.0000115741741746741</f>
        <v>282.67755520893428</v>
      </c>
      <c r="AD62">
        <f>B64</f>
        <v>16</v>
      </c>
    </row>
    <row r="63" spans="1:30" x14ac:dyDescent="0.3">
      <c r="A63" t="s">
        <v>29</v>
      </c>
      <c r="B63">
        <v>2022</v>
      </c>
      <c r="C63" t="s">
        <v>41</v>
      </c>
      <c r="D63" t="s">
        <v>16</v>
      </c>
      <c r="E63" t="str">
        <f>IF(ISBLANK(E64),"",_xlfn.FLOOR.MATH(-25.4347*(18-E62)^(1.81)+25.4347*(18-E64)^(1.81)))</f>
        <v/>
      </c>
      <c r="G63" t="str">
        <f>IF(ISBLANK(G64),"",_xlfn.FLOOR.MATH(-0.14354*((G62*100)-220)^1.4+0.14354*((G64*100)-220)^1.4))</f>
        <v/>
      </c>
      <c r="I63" t="str">
        <f>IF(ISBLANK(I64),"",_xlfn.FLOOR.MATH(-51.39*(I62-1.5)^1.05+51.39*(I64-1.5)^1.05))</f>
        <v/>
      </c>
      <c r="K63" t="str">
        <f>IF(ISBLANK(K64),"",_xlfn.FLOOR.MATH(-0.8465*((K62*100)-75)^1.42+0.8465*((K64*100)-75)^1.42))</f>
        <v/>
      </c>
      <c r="M63" t="str">
        <f>IF(ISBLANK(M64),"",_xlfn.FLOOR.MATH(-1.53775*(82-M62)^1.81+1.53775*(82-M64)^1.81))</f>
        <v/>
      </c>
      <c r="O63" t="str">
        <f>IF(ISBLANK(O64),"",_xlfn.FLOOR.MATH(-5.74352*(28.5-O62)^1.92+5.74352*(28.5-O64)^1.92))</f>
        <v/>
      </c>
      <c r="Q63" t="str">
        <f>IF(ISBLANK(Q64),"",_xlfn.FLOOR.MATH(-12.91*(Q62-4)^1.1+12.91*(Q64-4)^1.1))</f>
        <v/>
      </c>
      <c r="S63" t="str">
        <f>IF(ISBLANK(S64),"",_xlfn.FLOOR.MATH(-0.2797*(S62*100-100)^1.35+0.2797*(S64*100-100)^1.35))</f>
        <v/>
      </c>
      <c r="U63" t="str">
        <f>IF(ISBLANK(U64),"", _xlfn.FLOOR.MATH(-10.14*(U62-7)^1.08+10.14*(U64-7)^1.08))</f>
        <v/>
      </c>
      <c r="W63" s="1" t="str">
        <f>IF(ISBLANK(W64),"",_xlfn.FLOOR.MATH(-0.03768*(480-X62)^1.85+0.03768*(480-X64)^1.85))</f>
        <v/>
      </c>
      <c r="AD63">
        <f>B64</f>
        <v>16</v>
      </c>
    </row>
    <row r="64" spans="1:30" x14ac:dyDescent="0.3">
      <c r="A64" t="s">
        <v>18</v>
      </c>
      <c r="B64">
        <f>RANK(C64,C:C)</f>
        <v>16</v>
      </c>
      <c r="C64">
        <f>SUM(F64,H64,L64,J64,N64,P64,R64,T64,V64,Y64)</f>
        <v>8362</v>
      </c>
      <c r="D64" t="s">
        <v>17</v>
      </c>
      <c r="F64">
        <f>_xlfn.FLOOR.MATH(IF(ISBLANK(E64),25.4347*(18-E62)^(1.81),25.4347*(18-E64)^(1.81)))</f>
        <v>890</v>
      </c>
      <c r="H64">
        <f>_xlfn.FLOOR.MATH(IF(ISBLANK(G64),0.14354*((G62*100)-220)^1.4,0.14354*((G64*100)-220)^1.4))</f>
        <v>960</v>
      </c>
      <c r="J64">
        <f>_xlfn.FLOOR.MATH(IF(ISBLANK(I64),51.39*(I62-1.5)^1.05,51.39*(I64-1.5)^1.05))</f>
        <v>851</v>
      </c>
      <c r="L64">
        <f>_xlfn.FLOOR.MATH(IF(ISBLANK(K64),0.8465*((K62*100)-75)^1.42,0.8465*((K64*100)-75)^1.42))</f>
        <v>868</v>
      </c>
      <c r="N64">
        <f>_xlfn.FLOOR.MATH(IF(ISBLANK(M64),1.53775*(82-M62)^1.81,1.53775*(82-M64)^1.81))</f>
        <v>866</v>
      </c>
      <c r="P64">
        <f>_xlfn.FLOOR.MATH(IF(ISBLANK(O64),5.74352*(28.5-O62)^1.92,5.74352*(28.5-O64)^1.92))</f>
        <v>890</v>
      </c>
      <c r="R64">
        <f>_xlfn.FLOOR.MATH(IF(ISBLANK(Q64),12.91*(Q62-4)^1.1,12.91*(Q64-4)^1.1))</f>
        <v>886</v>
      </c>
      <c r="T64">
        <f>_xlfn.FLOOR.MATH(IF(ISBLANK(S64),0.2797*(S62*100-100)^1.35,0.2797*(S64*100-100)^1.35))</f>
        <v>852</v>
      </c>
      <c r="V64">
        <f>_xlfn.FLOOR.MATH(IF(ISBLANK(U64),10.14*(U62-7)^1.08,10.14*(U64-7)^1.08))</f>
        <v>635</v>
      </c>
      <c r="W64" s="1"/>
      <c r="X64" s="4" t="str">
        <f>IF(ISBLANK(W64),"",TIMEVALUE(TEXT(W62,"mm:ss,00"))/0.0000115741741746741)</f>
        <v/>
      </c>
      <c r="Y64">
        <f>_xlfn.FLOOR.MATH(IF(ISBLANK(W64),0.03768*(480-X62)^1.85,0.03768*(480-X64)^1.85))</f>
        <v>664</v>
      </c>
      <c r="AD64">
        <f>B64</f>
        <v>16</v>
      </c>
    </row>
    <row r="65" spans="1:30" x14ac:dyDescent="0.3">
      <c r="W65" s="1"/>
      <c r="AD65">
        <f>B64</f>
        <v>16</v>
      </c>
    </row>
    <row r="66" spans="1:30" x14ac:dyDescent="0.3">
      <c r="A66">
        <v>17</v>
      </c>
      <c r="B66" t="s">
        <v>84</v>
      </c>
      <c r="D66" t="s">
        <v>15</v>
      </c>
      <c r="E66">
        <v>11.03</v>
      </c>
      <c r="G66">
        <v>7.22</v>
      </c>
      <c r="I66">
        <v>14.86</v>
      </c>
      <c r="K66">
        <v>2</v>
      </c>
      <c r="M66">
        <v>48.58</v>
      </c>
      <c r="O66">
        <v>14.09</v>
      </c>
      <c r="Q66">
        <v>47.66</v>
      </c>
      <c r="S66">
        <v>4.9000000000000004</v>
      </c>
      <c r="U66">
        <v>56.95</v>
      </c>
      <c r="W66" s="1">
        <v>3.0384259259259266E-3</v>
      </c>
      <c r="X66" s="4">
        <f>TIMEVALUE(TEXT(W66,"mm:ss,00"))/0.0000115741741746741</f>
        <v>262.51772956505391</v>
      </c>
      <c r="AD66">
        <f>B68</f>
        <v>17</v>
      </c>
    </row>
    <row r="67" spans="1:30" x14ac:dyDescent="0.3">
      <c r="A67" t="s">
        <v>29</v>
      </c>
      <c r="B67">
        <v>2021</v>
      </c>
      <c r="D67" t="s">
        <v>16</v>
      </c>
      <c r="E67" t="str">
        <f>IF(ISBLANK(E68),"",_xlfn.FLOOR.MATH(-25.4347*(18-E66)^(1.81)+25.4347*(18-E68)^(1.81)))</f>
        <v/>
      </c>
      <c r="G67" t="str">
        <f>IF(ISBLANK(G68),"",_xlfn.FLOOR.MATH(-0.14354*((G66*100)-220)^1.4+0.14354*((G68*100)-220)^1.4))</f>
        <v/>
      </c>
      <c r="I67" t="str">
        <f>IF(ISBLANK(I68),"",_xlfn.FLOOR.MATH(-51.39*(I66-1.5)^1.05+51.39*(I68-1.5)^1.05))</f>
        <v/>
      </c>
      <c r="K67" t="str">
        <f>IF(ISBLANK(K68),"",_xlfn.FLOOR.MATH(-0.8465*((K66*100)-75)^1.42+0.8465*((K68*100)-75)^1.42))</f>
        <v/>
      </c>
      <c r="M67" t="str">
        <f>IF(ISBLANK(M68),"",_xlfn.FLOOR.MATH(-1.53775*(82-M66)^1.81+1.53775*(82-M68)^1.81))</f>
        <v/>
      </c>
      <c r="O67" t="str">
        <f>IF(ISBLANK(O68),"",_xlfn.FLOOR.MATH(-5.74352*(28.5-O66)^1.92+5.74352*(28.5-O68)^1.92))</f>
        <v/>
      </c>
      <c r="Q67" t="str">
        <f>IF(ISBLANK(Q68),"",_xlfn.FLOOR.MATH(-12.91*(Q66-4)^1.1+12.91*(Q68-4)^1.1))</f>
        <v/>
      </c>
      <c r="S67" t="str">
        <f>IF(ISBLANK(S68),"",_xlfn.FLOOR.MATH(-0.2797*(S66*100-100)^1.35+0.2797*(S68*100-100)^1.35))</f>
        <v/>
      </c>
      <c r="U67" t="str">
        <f>IF(ISBLANK(U68),"", _xlfn.FLOOR.MATH(-10.14*(U66-7)^1.08+10.14*(U68-7)^1.08))</f>
        <v/>
      </c>
      <c r="W67" s="1" t="str">
        <f>IF(ISBLANK(W68),"",_xlfn.FLOOR.MATH(-0.03768*(480-X66)^1.85+0.03768*(480-X68)^1.85))</f>
        <v/>
      </c>
      <c r="AD67">
        <f>B68</f>
        <v>17</v>
      </c>
    </row>
    <row r="68" spans="1:30" x14ac:dyDescent="0.3">
      <c r="A68" t="s">
        <v>18</v>
      </c>
      <c r="B68">
        <f>RANK(C68,C:C)</f>
        <v>17</v>
      </c>
      <c r="C68">
        <f>SUM(F68,H68,L68,J68,N68,P68,R68,T68,V68,Y68)</f>
        <v>8336</v>
      </c>
      <c r="D68" t="s">
        <v>17</v>
      </c>
      <c r="F68">
        <f>_xlfn.FLOOR.MATH(IF(ISBLANK(E68),25.4347*(18-E66)^(1.81),25.4347*(18-E68)^(1.81)))</f>
        <v>854</v>
      </c>
      <c r="H68">
        <f>_xlfn.FLOOR.MATH(IF(ISBLANK(G68),0.14354*((G66*100)-220)^1.4,0.14354*((G68*100)-220)^1.4))</f>
        <v>866</v>
      </c>
      <c r="J68">
        <f>_xlfn.FLOOR.MATH(IF(ISBLANK(I68),51.39*(I66-1.5)^1.05,51.39*(I68-1.5)^1.05))</f>
        <v>781</v>
      </c>
      <c r="L68">
        <f>_xlfn.FLOOR.MATH(IF(ISBLANK(K68),0.8465*((K66*100)-75)^1.42,0.8465*((K68*100)-75)^1.42))</f>
        <v>803</v>
      </c>
      <c r="N68">
        <f>_xlfn.FLOOR.MATH(IF(ISBLANK(M68),1.53775*(82-M66)^1.81,1.53775*(82-M68)^1.81))</f>
        <v>881</v>
      </c>
      <c r="P68">
        <f>_xlfn.FLOOR.MATH(IF(ISBLANK(O68),5.74352*(28.5-O66)^1.92,5.74352*(28.5-O68)^1.92))</f>
        <v>963</v>
      </c>
      <c r="R68">
        <f>_xlfn.FLOOR.MATH(IF(ISBLANK(Q68),12.91*(Q66-4)^1.1,12.91*(Q68-4)^1.1))</f>
        <v>822</v>
      </c>
      <c r="T68">
        <f>_xlfn.FLOOR.MATH(IF(ISBLANK(S68),0.2797*(S66*100-100)^1.35,0.2797*(S68*100-100)^1.35))</f>
        <v>880</v>
      </c>
      <c r="V68">
        <f>_xlfn.FLOOR.MATH(IF(ISBLANK(U68),10.14*(U66-7)^1.08,10.14*(U68-7)^1.08))</f>
        <v>692</v>
      </c>
      <c r="W68" s="1"/>
      <c r="X68" s="4" t="str">
        <f>IF(ISBLANK(W68),"",TIMEVALUE(TEXT(W66,"mm:ss,00"))/0.0000115741741746741)</f>
        <v/>
      </c>
      <c r="Y68">
        <f>_xlfn.FLOOR.MATH(IF(ISBLANK(W68),0.03768*(480-X66)^1.85,0.03768*(480-X68)^1.85))</f>
        <v>794</v>
      </c>
      <c r="AD68">
        <f>B68</f>
        <v>17</v>
      </c>
    </row>
    <row r="69" spans="1:30" x14ac:dyDescent="0.3">
      <c r="AD69">
        <f>B68</f>
        <v>17</v>
      </c>
    </row>
    <row r="70" spans="1:30" x14ac:dyDescent="0.3">
      <c r="A70">
        <v>18</v>
      </c>
      <c r="B70" t="s">
        <v>89</v>
      </c>
      <c r="D70" t="s">
        <v>15</v>
      </c>
      <c r="E70">
        <v>10.86</v>
      </c>
      <c r="G70">
        <v>7.63</v>
      </c>
      <c r="I70">
        <v>13.63</v>
      </c>
      <c r="K70">
        <v>1.95</v>
      </c>
      <c r="M70">
        <v>48.54</v>
      </c>
      <c r="O70">
        <v>14.23</v>
      </c>
      <c r="Q70">
        <v>44.92</v>
      </c>
      <c r="S70">
        <v>5</v>
      </c>
      <c r="U70">
        <v>61.9</v>
      </c>
      <c r="W70" s="1">
        <v>3.1726851851851851E-3</v>
      </c>
      <c r="X70" s="4">
        <f>TIMEVALUE(TEXT(W70,"mm:ss,00"))/0.0000115741741746741</f>
        <v>274.11762924109615</v>
      </c>
      <c r="AD70">
        <f>B72</f>
        <v>18</v>
      </c>
    </row>
    <row r="71" spans="1:30" x14ac:dyDescent="0.3">
      <c r="A71" t="s">
        <v>29</v>
      </c>
      <c r="B71">
        <v>2022</v>
      </c>
      <c r="C71" t="s">
        <v>40</v>
      </c>
      <c r="D71" t="s">
        <v>16</v>
      </c>
      <c r="E71" t="str">
        <f>IF(ISBLANK(E72),"",_xlfn.FLOOR.MATH(-25.4347*(18-E70)^(1.81)+25.4347*(18-E72)^(1.81)))</f>
        <v/>
      </c>
      <c r="G71" t="str">
        <f>IF(ISBLANK(G72),"",_xlfn.FLOOR.MATH(-0.14354*((G70*100)-220)^1.4+0.14354*((G72*100)-220)^1.4))</f>
        <v/>
      </c>
      <c r="I71" t="str">
        <f>IF(ISBLANK(I72),"",_xlfn.FLOOR.MATH(-51.39*(I70-1.5)^1.05+51.39*(I72-1.5)^1.05))</f>
        <v/>
      </c>
      <c r="K71" t="str">
        <f>IF(ISBLANK(K72),"",_xlfn.FLOOR.MATH(-0.8465*((K70*100)-75)^1.42+0.8465*((K72*100)-75)^1.42))</f>
        <v/>
      </c>
      <c r="M71" t="str">
        <f>IF(ISBLANK(M72),"",_xlfn.FLOOR.MATH(-1.53775*(82-M70)^1.81+1.53775*(82-M72)^1.81))</f>
        <v/>
      </c>
      <c r="O71" t="str">
        <f>IF(ISBLANK(O72),"",_xlfn.FLOOR.MATH(-5.74352*(28.5-O70)^1.92+5.74352*(28.5-O72)^1.92))</f>
        <v/>
      </c>
      <c r="Q71" t="str">
        <f>IF(ISBLANK(Q72),"",_xlfn.FLOOR.MATH(-12.91*(Q70-4)^1.1+12.91*(Q72-4)^1.1))</f>
        <v/>
      </c>
      <c r="S71" t="str">
        <f>IF(ISBLANK(S72),"",_xlfn.FLOOR.MATH(-0.2797*(S70*100-100)^1.35+0.2797*(S72*100-100)^1.35))</f>
        <v/>
      </c>
      <c r="U71" t="str">
        <f>IF(ISBLANK(U72),"", _xlfn.FLOOR.MATH(-10.14*(U70-7)^1.08+10.14*(U72-7)^1.08))</f>
        <v/>
      </c>
      <c r="W71" s="1" t="str">
        <f>IF(ISBLANK(W72),"",_xlfn.FLOOR.MATH(-0.03768*(480-X70)^1.85+0.03768*(480-X72)^1.85))</f>
        <v/>
      </c>
      <c r="AD71">
        <f>B72</f>
        <v>18</v>
      </c>
    </row>
    <row r="72" spans="1:30" x14ac:dyDescent="0.3">
      <c r="A72" t="s">
        <v>18</v>
      </c>
      <c r="B72">
        <f>RANK(C72,C:C)</f>
        <v>18</v>
      </c>
      <c r="C72">
        <f>SUM(F72,H72,L72,J72,N72,P72,R72,T72,V72,Y72)</f>
        <v>8310</v>
      </c>
      <c r="D72" t="s">
        <v>17</v>
      </c>
      <c r="F72">
        <f>_xlfn.FLOOR.MATH(IF(ISBLANK(E72),25.4347*(18-E70)^(1.81),25.4347*(18-E72)^(1.81)))</f>
        <v>892</v>
      </c>
      <c r="H72">
        <f>_xlfn.FLOOR.MATH(IF(ISBLANK(G72),0.14354*((G70*100)-220)^1.4,0.14354*((G72*100)-220)^1.4))</f>
        <v>967</v>
      </c>
      <c r="J72">
        <f>_xlfn.FLOOR.MATH(IF(ISBLANK(I72),51.39*(I70-1.5)^1.05,51.39*(I72-1.5)^1.05))</f>
        <v>706</v>
      </c>
      <c r="L72">
        <f>_xlfn.FLOOR.MATH(IF(ISBLANK(K72),0.8465*((K70*100)-75)^1.42,0.8465*((K72*100)-75)^1.42))</f>
        <v>758</v>
      </c>
      <c r="N72">
        <f>_xlfn.FLOOR.MATH(IF(ISBLANK(M72),1.53775*(82-M70)^1.81,1.53775*(82-M72)^1.81))</f>
        <v>883</v>
      </c>
      <c r="P72">
        <f>_xlfn.FLOOR.MATH(IF(ISBLANK(O72),5.74352*(28.5-O70)^1.92,5.74352*(28.5-O72)^1.92))</f>
        <v>945</v>
      </c>
      <c r="R72">
        <f>_xlfn.FLOOR.MATH(IF(ISBLANK(Q72),12.91*(Q70-4)^1.1,12.91*(Q72-4)^1.1))</f>
        <v>765</v>
      </c>
      <c r="T72">
        <f>_xlfn.FLOOR.MATH(IF(ISBLANK(S72),0.2797*(S70*100-100)^1.35,0.2797*(S72*100-100)^1.35))</f>
        <v>910</v>
      </c>
      <c r="V72">
        <f>_xlfn.FLOOR.MATH(IF(ISBLANK(U72),10.14*(U70-7)^1.08,10.14*(U72-7)^1.08))</f>
        <v>766</v>
      </c>
      <c r="W72" s="1"/>
      <c r="X72" s="4" t="str">
        <f>IF(ISBLANK(W72),"",TIMEVALUE(TEXT(W70,"mm:ss,00"))/0.0000115741741746741)</f>
        <v/>
      </c>
      <c r="Y72">
        <f>_xlfn.FLOOR.MATH(IF(ISBLANK(W72),0.03768*(480-X70)^1.85,0.03768*(480-X72)^1.85))</f>
        <v>718</v>
      </c>
      <c r="AD72">
        <f>B72</f>
        <v>18</v>
      </c>
    </row>
    <row r="73" spans="1:30" x14ac:dyDescent="0.3">
      <c r="W73" s="1"/>
      <c r="AD73">
        <f>B72</f>
        <v>18</v>
      </c>
    </row>
    <row r="74" spans="1:30" x14ac:dyDescent="0.3">
      <c r="A74">
        <v>19</v>
      </c>
      <c r="B74" t="s">
        <v>97</v>
      </c>
      <c r="D74" t="s">
        <v>15</v>
      </c>
      <c r="E74">
        <v>11.17</v>
      </c>
      <c r="G74">
        <v>7.77</v>
      </c>
      <c r="I74">
        <v>13.84</v>
      </c>
      <c r="K74">
        <v>2.16</v>
      </c>
      <c r="M74">
        <v>48.76</v>
      </c>
      <c r="O74">
        <v>14.81</v>
      </c>
      <c r="Q74">
        <v>43.67</v>
      </c>
      <c r="S74">
        <v>4.6500000000000004</v>
      </c>
      <c r="U74">
        <v>61.55</v>
      </c>
      <c r="W74" s="1">
        <v>3.1146990740740736E-3</v>
      </c>
      <c r="X74" s="4">
        <f>TIMEVALUE(TEXT(W74,"mm:ss,00"))/0.0000115741741746741</f>
        <v>269.10767257066749</v>
      </c>
      <c r="AD74">
        <f>B76</f>
        <v>19</v>
      </c>
    </row>
    <row r="75" spans="1:30" x14ac:dyDescent="0.3">
      <c r="A75" t="s">
        <v>29</v>
      </c>
      <c r="B75">
        <v>2022</v>
      </c>
      <c r="D75" t="s">
        <v>16</v>
      </c>
      <c r="E75" t="str">
        <f>IF(ISBLANK(E76),"",_xlfn.FLOOR.MATH(-25.4347*(18-E74)^(1.81)+25.4347*(18-E76)^(1.81)))</f>
        <v/>
      </c>
      <c r="G75" t="str">
        <f>IF(ISBLANK(G76),"",_xlfn.FLOOR.MATH(-0.14354*((G74*100)-220)^1.4+0.14354*((G76*100)-220)^1.4))</f>
        <v/>
      </c>
      <c r="I75" t="str">
        <f>IF(ISBLANK(I76),"",_xlfn.FLOOR.MATH(-51.39*(I74-1.5)^1.05+51.39*(I76-1.5)^1.05))</f>
        <v/>
      </c>
      <c r="K75" t="str">
        <f>IF(ISBLANK(K76),"",_xlfn.FLOOR.MATH(-0.8465*((K74*100)-75)^1.42+0.8465*((K76*100)-75)^1.42))</f>
        <v/>
      </c>
      <c r="M75" t="str">
        <f>IF(ISBLANK(M76),"",_xlfn.FLOOR.MATH(-1.53775*(82-M74)^1.81+1.53775*(82-M76)^1.81))</f>
        <v/>
      </c>
      <c r="O75" t="str">
        <f>IF(ISBLANK(O76),"",_xlfn.FLOOR.MATH(-5.74352*(28.5-O74)^1.92+5.74352*(28.5-O76)^1.92))</f>
        <v/>
      </c>
      <c r="Q75" t="str">
        <f>IF(ISBLANK(Q76),"",_xlfn.FLOOR.MATH(-12.91*(Q74-4)^1.1+12.91*(Q76-4)^1.1))</f>
        <v/>
      </c>
      <c r="S75" t="str">
        <f>IF(ISBLANK(S76),"",_xlfn.FLOOR.MATH(-0.2797*(S74*100-100)^1.35+0.2797*(S76*100-100)^1.35))</f>
        <v/>
      </c>
      <c r="U75" t="str">
        <f>IF(ISBLANK(U76),"", _xlfn.FLOOR.MATH(-10.14*(U74-7)^1.08+10.14*(U76-7)^1.08))</f>
        <v/>
      </c>
      <c r="W75" s="1" t="str">
        <f>IF(ISBLANK(W76),"",_xlfn.FLOOR.MATH(-0.03768*(480-X74)^1.85+0.03768*(480-X76)^1.85))</f>
        <v/>
      </c>
      <c r="AD75">
        <f>B76</f>
        <v>19</v>
      </c>
    </row>
    <row r="76" spans="1:30" x14ac:dyDescent="0.3">
      <c r="A76" t="s">
        <v>18</v>
      </c>
      <c r="B76">
        <f>RANK(C76,C:C)</f>
        <v>19</v>
      </c>
      <c r="C76">
        <f>SUM(F76,H76,L76,J76,N76,P76,R76,T76,V76,Y76)</f>
        <v>8298</v>
      </c>
      <c r="D76" t="s">
        <v>17</v>
      </c>
      <c r="F76">
        <f>_xlfn.FLOOR.MATH(IF(ISBLANK(E76),25.4347*(18-E74)^(1.81),25.4347*(18-E76)^(1.81)))</f>
        <v>823</v>
      </c>
      <c r="H76">
        <f>_xlfn.FLOOR.MATH(IF(ISBLANK(G76),0.14354*((G74*100)-220)^1.4,0.14354*((G76*100)-220)^1.4))</f>
        <v>1002</v>
      </c>
      <c r="J76">
        <f>_xlfn.FLOOR.MATH(IF(ISBLANK(I76),51.39*(I74-1.5)^1.05,51.39*(I76-1.5)^1.05))</f>
        <v>719</v>
      </c>
      <c r="L76">
        <f>_xlfn.FLOOR.MATH(IF(ISBLANK(K76),0.8465*((K74*100)-75)^1.42,0.8465*((K76*100)-75)^1.42))</f>
        <v>953</v>
      </c>
      <c r="N76">
        <f>_xlfn.FLOOR.MATH(IF(ISBLANK(M76),1.53775*(82-M74)^1.81,1.53775*(82-M76)^1.81))</f>
        <v>873</v>
      </c>
      <c r="P76">
        <f>_xlfn.FLOOR.MATH(IF(ISBLANK(O76),5.74352*(28.5-O74)^1.92,5.74352*(28.5-O76)^1.92))</f>
        <v>873</v>
      </c>
      <c r="R76">
        <f>_xlfn.FLOOR.MATH(IF(ISBLANK(Q76),12.91*(Q74-4)^1.1,12.91*(Q76-4)^1.1))</f>
        <v>740</v>
      </c>
      <c r="T76">
        <f>_xlfn.FLOOR.MATH(IF(ISBLANK(S76),0.2797*(S74*100-100)^1.35,0.2797*(S76*100-100)^1.35))</f>
        <v>804</v>
      </c>
      <c r="V76">
        <f>_xlfn.FLOOR.MATH(IF(ISBLANK(U76),10.14*(U74-7)^1.08,10.14*(U76-7)^1.08))</f>
        <v>761</v>
      </c>
      <c r="W76" s="1"/>
      <c r="X76" s="4" t="str">
        <f>IF(ISBLANK(W76),"",TIMEVALUE(TEXT(W74,"mm:ss,00"))/0.0000115741741746741)</f>
        <v/>
      </c>
      <c r="Y76">
        <f>_xlfn.FLOOR.MATH(IF(ISBLANK(W76),0.03768*(480-X74)^1.85,0.03768*(480-X76)^1.85))</f>
        <v>750</v>
      </c>
      <c r="AD76">
        <f>B76</f>
        <v>19</v>
      </c>
    </row>
    <row r="77" spans="1:30" x14ac:dyDescent="0.3">
      <c r="W77" s="1"/>
      <c r="AD77">
        <f>B76</f>
        <v>19</v>
      </c>
    </row>
    <row r="78" spans="1:30" x14ac:dyDescent="0.3">
      <c r="A78">
        <v>20</v>
      </c>
      <c r="B78" t="s">
        <v>112</v>
      </c>
      <c r="D78" t="s">
        <v>15</v>
      </c>
      <c r="E78">
        <v>11.12</v>
      </c>
      <c r="G78">
        <v>7.28</v>
      </c>
      <c r="I78">
        <v>14.86</v>
      </c>
      <c r="K78">
        <v>2</v>
      </c>
      <c r="M78">
        <v>50.16</v>
      </c>
      <c r="O78">
        <v>14.64</v>
      </c>
      <c r="Q78">
        <v>47.27</v>
      </c>
      <c r="S78">
        <v>4.8</v>
      </c>
      <c r="U78">
        <v>60.11</v>
      </c>
      <c r="W78" s="1">
        <v>3.0168981481481483E-3</v>
      </c>
      <c r="X78" s="4">
        <f>TIMEVALUE(TEXT(W78,"mm:ss,00"))/0.0000115741741746741</f>
        <v>260.6577456514816</v>
      </c>
      <c r="AD78">
        <f>B80</f>
        <v>20</v>
      </c>
    </row>
    <row r="79" spans="1:30" x14ac:dyDescent="0.3">
      <c r="A79" t="s">
        <v>29</v>
      </c>
      <c r="B79">
        <v>2019</v>
      </c>
      <c r="D79" t="s">
        <v>16</v>
      </c>
      <c r="E79" t="str">
        <f>IF(ISBLANK(E80),"",_xlfn.FLOOR.MATH(-25.4347*(18-E78)^(1.81)+25.4347*(18-E80)^(1.81)))</f>
        <v/>
      </c>
      <c r="G79" t="str">
        <f>IF(ISBLANK(G80),"",_xlfn.FLOOR.MATH(-0.14354*((G78*100)-220)^1.4+0.14354*((G80*100)-220)^1.4))</f>
        <v/>
      </c>
      <c r="I79" t="str">
        <f>IF(ISBLANK(I80),"",_xlfn.FLOOR.MATH(-51.39*(I78-1.5)^1.05+51.39*(I80-1.5)^1.05))</f>
        <v/>
      </c>
      <c r="K79" t="str">
        <f>IF(ISBLANK(K80),"",_xlfn.FLOOR.MATH(-0.8465*((K78*100)-75)^1.42+0.8465*((K80*100)-75)^1.42))</f>
        <v/>
      </c>
      <c r="M79" t="str">
        <f>IF(ISBLANK(M80),"",_xlfn.FLOOR.MATH(-1.53775*(82-M78)^1.81+1.53775*(82-M80)^1.81))</f>
        <v/>
      </c>
      <c r="O79" t="str">
        <f>IF(ISBLANK(O80),"",_xlfn.FLOOR.MATH(-5.74352*(28.5-O78)^1.92+5.74352*(28.5-O80)^1.92))</f>
        <v/>
      </c>
      <c r="Q79" t="str">
        <f>IF(ISBLANK(Q80),"",_xlfn.FLOOR.MATH(-12.91*(Q78-4)^1.1+12.91*(Q80-4)^1.1))</f>
        <v/>
      </c>
      <c r="S79" t="str">
        <f>IF(ISBLANK(S80),"",_xlfn.FLOOR.MATH(-0.2797*(S78*100-100)^1.35+0.2797*(S80*100-100)^1.35))</f>
        <v/>
      </c>
      <c r="U79" t="str">
        <f>IF(ISBLANK(U80),"", _xlfn.FLOOR.MATH(-10.14*(U78-7)^1.08+10.14*(U80-7)^1.08))</f>
        <v/>
      </c>
      <c r="W79" s="1" t="str">
        <f>IF(ISBLANK(W80),"",_xlfn.FLOOR.MATH(-0.03768*(480-X78)^1.85+0.03768*(480-X80)^1.85))</f>
        <v/>
      </c>
      <c r="AD79">
        <f>B80</f>
        <v>20</v>
      </c>
    </row>
    <row r="80" spans="1:30" x14ac:dyDescent="0.3">
      <c r="A80" t="s">
        <v>18</v>
      </c>
      <c r="B80">
        <f>RANK(C80,C:C)</f>
        <v>20</v>
      </c>
      <c r="C80">
        <f>SUM(F80,H80,L80,J80,N80,P80,R80,T80,V80,Y80)</f>
        <v>8209</v>
      </c>
      <c r="D80" t="s">
        <v>17</v>
      </c>
      <c r="F80">
        <f>_xlfn.FLOOR.MATH(IF(ISBLANK(E80),25.4347*(18-E78)^(1.81),25.4347*(18-E80)^(1.81)))</f>
        <v>834</v>
      </c>
      <c r="H80">
        <f>_xlfn.FLOOR.MATH(IF(ISBLANK(G80),0.14354*((G78*100)-220)^1.4,0.14354*((G80*100)-220)^1.4))</f>
        <v>881</v>
      </c>
      <c r="J80">
        <f>_xlfn.FLOOR.MATH(IF(ISBLANK(I80),51.39*(I78-1.5)^1.05,51.39*(I80-1.5)^1.05))</f>
        <v>781</v>
      </c>
      <c r="L80">
        <f>_xlfn.FLOOR.MATH(IF(ISBLANK(K80),0.8465*((K78*100)-75)^1.42,0.8465*((K80*100)-75)^1.42))</f>
        <v>803</v>
      </c>
      <c r="N80">
        <f>_xlfn.FLOOR.MATH(IF(ISBLANK(M80),1.53775*(82-M78)^1.81,1.53775*(82-M80)^1.81))</f>
        <v>807</v>
      </c>
      <c r="P80">
        <f>_xlfn.FLOOR.MATH(IF(ISBLANK(O80),5.74352*(28.5-O78)^1.92,5.74352*(28.5-O80)^1.92))</f>
        <v>894</v>
      </c>
      <c r="R80">
        <f>_xlfn.FLOOR.MATH(IF(ISBLANK(Q80),12.91*(Q78-4)^1.1,12.91*(Q80-4)^1.1))</f>
        <v>814</v>
      </c>
      <c r="T80">
        <f>_xlfn.FLOOR.MATH(IF(ISBLANK(S80),0.2797*(S78*100-100)^1.35,0.2797*(S80*100-100)^1.35))</f>
        <v>849</v>
      </c>
      <c r="V80">
        <f>_xlfn.FLOOR.MATH(IF(ISBLANK(U80),10.14*(U78-7)^1.08,10.14*(U80-7)^1.08))</f>
        <v>739</v>
      </c>
      <c r="W80" s="1"/>
      <c r="X80" s="4" t="str">
        <f>IF(ISBLANK(W80),"",TIMEVALUE(TEXT(W78,"mm:ss,00"))/0.0000115741741746741)</f>
        <v/>
      </c>
      <c r="Y80">
        <f>_xlfn.FLOOR.MATH(IF(ISBLANK(W80),0.03768*(480-X78)^1.85,0.03768*(480-X80)^1.85))</f>
        <v>807</v>
      </c>
      <c r="AD80">
        <f>B80</f>
        <v>20</v>
      </c>
    </row>
    <row r="81" spans="1:30" x14ac:dyDescent="0.3">
      <c r="AD81">
        <f>B80</f>
        <v>20</v>
      </c>
    </row>
    <row r="82" spans="1:30" x14ac:dyDescent="0.3">
      <c r="A82">
        <v>21</v>
      </c>
      <c r="B82" t="s">
        <v>176</v>
      </c>
      <c r="D82" t="s">
        <v>15</v>
      </c>
      <c r="E82">
        <v>10.97</v>
      </c>
      <c r="G82">
        <v>7.3</v>
      </c>
      <c r="I82">
        <v>14.65</v>
      </c>
      <c r="K82">
        <v>1.89</v>
      </c>
      <c r="M82">
        <v>49.43</v>
      </c>
      <c r="O82">
        <v>14.53</v>
      </c>
      <c r="Q82">
        <v>48.86</v>
      </c>
      <c r="S82">
        <v>4.8</v>
      </c>
      <c r="U82">
        <v>66.91</v>
      </c>
      <c r="W82" s="1">
        <v>3.3729166666666669E-3</v>
      </c>
      <c r="X82" s="4">
        <f>TIMEVALUE(TEXT(W82,"mm:ss,00"))/0.0000115741741746741</f>
        <v>291.41747962002137</v>
      </c>
      <c r="AD82">
        <f>B84</f>
        <v>21</v>
      </c>
    </row>
    <row r="83" spans="1:30" x14ac:dyDescent="0.3">
      <c r="A83" t="s">
        <v>29</v>
      </c>
      <c r="B83">
        <v>2021</v>
      </c>
      <c r="D83" t="s">
        <v>16</v>
      </c>
      <c r="E83" t="str">
        <f>IF(ISBLANK(E84),"",_xlfn.FLOOR.MATH(-25.4347*(18-E82)^(1.81)+25.4347*(18-E84)^(1.81)))</f>
        <v/>
      </c>
      <c r="G83" t="str">
        <f>IF(ISBLANK(G84),"",_xlfn.FLOOR.MATH(-0.14354*((G82*100)-220)^1.4+0.14354*((G84*100)-220)^1.4))</f>
        <v/>
      </c>
      <c r="I83" t="str">
        <f>IF(ISBLANK(I84),"",_xlfn.FLOOR.MATH(-51.39*(I82-1.5)^1.05+51.39*(I84-1.5)^1.05))</f>
        <v/>
      </c>
      <c r="K83" t="str">
        <f>IF(ISBLANK(K84),"",_xlfn.FLOOR.MATH(-0.8465*((K82*100)-75)^1.42+0.8465*((K84*100)-75)^1.42))</f>
        <v/>
      </c>
      <c r="M83" t="str">
        <f>IF(ISBLANK(M84),"",_xlfn.FLOOR.MATH(-1.53775*(82-M82)^1.81+1.53775*(82-M84)^1.81))</f>
        <v/>
      </c>
      <c r="O83" t="str">
        <f>IF(ISBLANK(O84),"",_xlfn.FLOOR.MATH(-5.74352*(28.5-O82)^1.92+5.74352*(28.5-O84)^1.92))</f>
        <v/>
      </c>
      <c r="Q83" t="str">
        <f>IF(ISBLANK(Q84),"",_xlfn.FLOOR.MATH(-12.91*(Q82-4)^1.1+12.91*(Q84-4)^1.1))</f>
        <v/>
      </c>
      <c r="S83" t="str">
        <f>IF(ISBLANK(S84),"",_xlfn.FLOOR.MATH(-0.2797*(S82*100-100)^1.35+0.2797*(S84*100-100)^1.35))</f>
        <v/>
      </c>
      <c r="U83" t="str">
        <f>IF(ISBLANK(U84),"", _xlfn.FLOOR.MATH(-10.14*(U82-7)^1.08+10.14*(U84-7)^1.08))</f>
        <v/>
      </c>
      <c r="W83" s="1" t="str">
        <f>IF(ISBLANK(W84),"",_xlfn.FLOOR.MATH(-0.03768*(480-X82)^1.85+0.03768*(480-X84)^1.85))</f>
        <v/>
      </c>
      <c r="AD83">
        <f>B84</f>
        <v>21</v>
      </c>
    </row>
    <row r="84" spans="1:30" x14ac:dyDescent="0.3">
      <c r="A84" t="s">
        <v>18</v>
      </c>
      <c r="B84">
        <f>RANK(C84,C:C)</f>
        <v>21</v>
      </c>
      <c r="C84">
        <f>SUM(F84,H84,L84,J84,N84,P84,R84,T84,V84,Y84)</f>
        <v>8122</v>
      </c>
      <c r="D84" t="s">
        <v>17</v>
      </c>
      <c r="F84">
        <f>_xlfn.FLOOR.MATH(IF(ISBLANK(E84),25.4347*(18-E82)^(1.81),25.4347*(18-E84)^(1.81)))</f>
        <v>867</v>
      </c>
      <c r="H84">
        <f>_xlfn.FLOOR.MATH(IF(ISBLANK(G84),0.14354*((G82*100)-220)^1.4,0.14354*((G84*100)-220)^1.4))</f>
        <v>886</v>
      </c>
      <c r="J84">
        <f>_xlfn.FLOOR.MATH(IF(ISBLANK(I84),51.39*(I82-1.5)^1.05,51.39*(I84-1.5)^1.05))</f>
        <v>768</v>
      </c>
      <c r="L84">
        <f>_xlfn.FLOOR.MATH(IF(ISBLANK(K84),0.8465*((K82*100)-75)^1.42,0.8465*((K84*100)-75)^1.42))</f>
        <v>705</v>
      </c>
      <c r="N84">
        <f>_xlfn.FLOOR.MATH(IF(ISBLANK(M84),1.53775*(82-M82)^1.81,1.53775*(82-M84)^1.81))</f>
        <v>841</v>
      </c>
      <c r="P84">
        <f>_xlfn.FLOOR.MATH(IF(ISBLANK(O84),5.74352*(28.5-O82)^1.92,5.74352*(28.5-O84)^1.92))</f>
        <v>907</v>
      </c>
      <c r="R84">
        <f>_xlfn.FLOOR.MATH(IF(ISBLANK(Q84),12.91*(Q82-4)^1.1,12.91*(Q84-4)^1.1))</f>
        <v>847</v>
      </c>
      <c r="T84">
        <f>_xlfn.FLOOR.MATH(IF(ISBLANK(S84),0.2797*(S82*100-100)^1.35,0.2797*(S84*100-100)^1.35))</f>
        <v>849</v>
      </c>
      <c r="V84">
        <f>_xlfn.FLOOR.MATH(IF(ISBLANK(U84),10.14*(U82-7)^1.08,10.14*(U84-7)^1.08))</f>
        <v>842</v>
      </c>
      <c r="W84" s="1"/>
      <c r="X84" s="4" t="str">
        <f>IF(ISBLANK(W84),"",TIMEVALUE(TEXT(W82,"mm:ss,00"))/0.0000115741741746741)</f>
        <v/>
      </c>
      <c r="Y84">
        <f>_xlfn.FLOOR.MATH(IF(ISBLANK(W84),0.03768*(480-X82)^1.85,0.03768*(480-X84)^1.85))</f>
        <v>610</v>
      </c>
      <c r="AD84">
        <f>B84</f>
        <v>21</v>
      </c>
    </row>
    <row r="85" spans="1:30" x14ac:dyDescent="0.3">
      <c r="AD85">
        <f>B84</f>
        <v>21</v>
      </c>
    </row>
    <row r="86" spans="1:30" x14ac:dyDescent="0.3">
      <c r="A86">
        <v>22</v>
      </c>
      <c r="B86" t="s">
        <v>188</v>
      </c>
      <c r="D86" t="s">
        <v>15</v>
      </c>
      <c r="E86">
        <v>10.95</v>
      </c>
      <c r="G86">
        <v>6.87</v>
      </c>
      <c r="I86">
        <v>14.16</v>
      </c>
      <c r="K86">
        <v>2.0699999999999998</v>
      </c>
      <c r="M86">
        <v>51.28</v>
      </c>
      <c r="O86">
        <v>14.23</v>
      </c>
      <c r="Q86">
        <v>49.88</v>
      </c>
      <c r="S86">
        <v>4.5</v>
      </c>
      <c r="U86">
        <v>61.74</v>
      </c>
      <c r="W86" s="1">
        <v>3.298958333333333E-3</v>
      </c>
      <c r="X86" s="4">
        <f>TIMEVALUE(TEXT(W86,"mm:ss,00"))/0.0000115741741746741</f>
        <v>285.0275348846842</v>
      </c>
      <c r="AD86">
        <f>B88</f>
        <v>22</v>
      </c>
    </row>
    <row r="87" spans="1:30" x14ac:dyDescent="0.3">
      <c r="A87" t="s">
        <v>29</v>
      </c>
      <c r="B87">
        <v>2021</v>
      </c>
      <c r="C87" t="s">
        <v>190</v>
      </c>
      <c r="D87" t="s">
        <v>16</v>
      </c>
      <c r="E87" t="str">
        <f>IF(ISBLANK(E88),"",_xlfn.FLOOR.MATH(-25.4347*(18-E86)^(1.81)+25.4347*(18-E88)^(1.81)))</f>
        <v/>
      </c>
      <c r="G87" t="str">
        <f>IF(ISBLANK(G88),"",_xlfn.FLOOR.MATH(-0.14354*((G86*100)-220)^1.4+0.14354*((G88*100)-220)^1.4))</f>
        <v/>
      </c>
      <c r="I87" t="str">
        <f>IF(ISBLANK(I88),"",_xlfn.FLOOR.MATH(-51.39*(I86-1.5)^1.05+51.39*(I88-1.5)^1.05))</f>
        <v/>
      </c>
      <c r="K87" t="str">
        <f>IF(ISBLANK(K88),"",_xlfn.FLOOR.MATH(-0.8465*((K86*100)-75)^1.42+0.8465*((K88*100)-75)^1.42))</f>
        <v/>
      </c>
      <c r="M87" t="str">
        <f>IF(ISBLANK(M88),"",_xlfn.FLOOR.MATH(-1.53775*(82-M86)^1.81+1.53775*(82-M88)^1.81))</f>
        <v/>
      </c>
      <c r="O87" t="str">
        <f>IF(ISBLANK(O88),"",_xlfn.FLOOR.MATH(-5.74352*(28.5-O86)^1.92+5.74352*(28.5-O88)^1.92))</f>
        <v/>
      </c>
      <c r="Q87" t="str">
        <f>IF(ISBLANK(Q88),"",_xlfn.FLOOR.MATH(-12.91*(Q86-4)^1.1+12.91*(Q88-4)^1.1))</f>
        <v/>
      </c>
      <c r="S87" t="str">
        <f>IF(ISBLANK(S88),"",_xlfn.FLOOR.MATH(-0.2797*(S86*100-100)^1.35+0.2797*(S88*100-100)^1.35))</f>
        <v/>
      </c>
      <c r="U87" t="str">
        <f>IF(ISBLANK(U88),"", _xlfn.FLOOR.MATH(-10.14*(U86-7)^1.08+10.14*(U88-7)^1.08))</f>
        <v/>
      </c>
      <c r="W87" s="1" t="str">
        <f>IF(ISBLANK(W88),"",_xlfn.FLOOR.MATH(-0.03768*(480-X86)^1.85+0.03768*(480-X88)^1.85))</f>
        <v/>
      </c>
      <c r="AD87">
        <f>B88</f>
        <v>22</v>
      </c>
    </row>
    <row r="88" spans="1:30" x14ac:dyDescent="0.3">
      <c r="A88" t="s">
        <v>18</v>
      </c>
      <c r="B88">
        <f>RANK(C88,C:C)</f>
        <v>22</v>
      </c>
      <c r="C88">
        <f>SUM(F88,H88,L88,J88,N88,P88,R88,T88,V88,Y88)</f>
        <v>8004</v>
      </c>
      <c r="D88" t="s">
        <v>17</v>
      </c>
      <c r="F88">
        <f>_xlfn.FLOOR.MATH(IF(ISBLANK(E88),25.4347*(18-E86)^(1.81),25.4347*(18-E88)^(1.81)))</f>
        <v>872</v>
      </c>
      <c r="H88">
        <f>_xlfn.FLOOR.MATH(IF(ISBLANK(G88),0.14354*((G86*100)-220)^1.4,0.14354*((G88*100)-220)^1.4))</f>
        <v>783</v>
      </c>
      <c r="J88">
        <f>_xlfn.FLOOR.MATH(IF(ISBLANK(I88),51.39*(I86-1.5)^1.05,51.39*(I88-1.5)^1.05))</f>
        <v>738</v>
      </c>
      <c r="L88">
        <f>_xlfn.FLOOR.MATH(IF(ISBLANK(K88),0.8465*((K86*100)-75)^1.42,0.8465*((K88*100)-75)^1.42))</f>
        <v>868</v>
      </c>
      <c r="N88">
        <f>_xlfn.FLOOR.MATH(IF(ISBLANK(M88),1.53775*(82-M86)^1.81,1.53775*(82-M88)^1.81))</f>
        <v>757</v>
      </c>
      <c r="P88">
        <f>_xlfn.FLOOR.MATH(IF(ISBLANK(O88),5.74352*(28.5-O86)^1.92,5.74352*(28.5-O88)^1.92))</f>
        <v>945</v>
      </c>
      <c r="R88">
        <f>_xlfn.FLOOR.MATH(IF(ISBLANK(Q88),12.91*(Q86-4)^1.1,12.91*(Q88-4)^1.1))</f>
        <v>868</v>
      </c>
      <c r="T88">
        <f>_xlfn.FLOOR.MATH(IF(ISBLANK(S88),0.2797*(S86*100-100)^1.35,0.2797*(S88*100-100)^1.35))</f>
        <v>760</v>
      </c>
      <c r="V88">
        <f>_xlfn.FLOOR.MATH(IF(ISBLANK(U88),10.14*(U86-7)^1.08,10.14*(U88-7)^1.08))</f>
        <v>764</v>
      </c>
      <c r="W88" s="1"/>
      <c r="X88" s="4" t="str">
        <f>IF(ISBLANK(W88),"",TIMEVALUE(TEXT(W86,"mm:ss,00"))/0.0000115741741746741)</f>
        <v/>
      </c>
      <c r="Y88">
        <f>_xlfn.FLOOR.MATH(IF(ISBLANK(W88),0.03768*(480-X86)^1.85,0.03768*(480-X88)^1.85))</f>
        <v>649</v>
      </c>
      <c r="AD88">
        <f>B88</f>
        <v>22</v>
      </c>
    </row>
    <row r="89" spans="1:30" x14ac:dyDescent="0.3">
      <c r="AD89">
        <f>B88</f>
        <v>22</v>
      </c>
    </row>
    <row r="90" spans="1:30" x14ac:dyDescent="0.3">
      <c r="A90">
        <v>23</v>
      </c>
      <c r="B90" t="s">
        <v>189</v>
      </c>
      <c r="D90" t="s">
        <v>15</v>
      </c>
      <c r="E90">
        <v>10.85</v>
      </c>
      <c r="G90">
        <v>7.06</v>
      </c>
      <c r="I90">
        <v>12.98</v>
      </c>
      <c r="K90">
        <v>2.0499999999999998</v>
      </c>
      <c r="M90">
        <v>49.95</v>
      </c>
      <c r="O90">
        <v>14.13</v>
      </c>
      <c r="Q90">
        <v>43.58</v>
      </c>
      <c r="S90">
        <v>4.5999999999999996</v>
      </c>
      <c r="U90">
        <v>51.86</v>
      </c>
      <c r="W90" s="1">
        <v>3.4379629629629634E-3</v>
      </c>
      <c r="X90" s="4">
        <f>TIMEVALUE(TEXT(W90,"mm:ss,00"))/0.0000115741741746741</f>
        <v>297.03743101479358</v>
      </c>
      <c r="AD90">
        <f>B92</f>
        <v>23</v>
      </c>
    </row>
    <row r="91" spans="1:30" x14ac:dyDescent="0.3">
      <c r="A91" t="s">
        <v>29</v>
      </c>
      <c r="B91">
        <v>2021</v>
      </c>
      <c r="C91" t="s">
        <v>191</v>
      </c>
      <c r="D91" t="s">
        <v>16</v>
      </c>
      <c r="E91" t="str">
        <f>IF(ISBLANK(E92),"",_xlfn.FLOOR.MATH(-25.4347*(18-E90)^(1.81)+25.4347*(18-E92)^(1.81)))</f>
        <v/>
      </c>
      <c r="G91" t="str">
        <f>IF(ISBLANK(G92),"",_xlfn.FLOOR.MATH(-0.14354*((G90*100)-220)^1.4+0.14354*((G92*100)-220)^1.4))</f>
        <v/>
      </c>
      <c r="I91" t="str">
        <f>IF(ISBLANK(I92),"",_xlfn.FLOOR.MATH(-51.39*(I90-1.5)^1.05+51.39*(I92-1.5)^1.05))</f>
        <v/>
      </c>
      <c r="K91" t="str">
        <f>IF(ISBLANK(K92),"",_xlfn.FLOOR.MATH(-0.8465*((K90*100)-75)^1.42+0.8465*((K92*100)-75)^1.42))</f>
        <v/>
      </c>
      <c r="M91" t="str">
        <f>IF(ISBLANK(M92),"",_xlfn.FLOOR.MATH(-1.53775*(82-M90)^1.81+1.53775*(82-M92)^1.81))</f>
        <v/>
      </c>
      <c r="O91" t="str">
        <f>IF(ISBLANK(O92),"",_xlfn.FLOOR.MATH(-5.74352*(28.5-O90)^1.92+5.74352*(28.5-O92)^1.92))</f>
        <v/>
      </c>
      <c r="Q91" t="str">
        <f>IF(ISBLANK(Q92),"",_xlfn.FLOOR.MATH(-12.91*(Q90-4)^1.1+12.91*(Q92-4)^1.1))</f>
        <v/>
      </c>
      <c r="S91" t="str">
        <f>IF(ISBLANK(S92),"",_xlfn.FLOOR.MATH(-0.2797*(S90*100-100)^1.35+0.2797*(S92*100-100)^1.35))</f>
        <v/>
      </c>
      <c r="U91" t="str">
        <f>IF(ISBLANK(U92),"", _xlfn.FLOOR.MATH(-10.14*(U90-7)^1.08+10.14*(U92-7)^1.08))</f>
        <v/>
      </c>
      <c r="W91" s="1" t="str">
        <f>IF(ISBLANK(W92),"",_xlfn.FLOOR.MATH(-0.03768*(480-X90)^1.85+0.03768*(480-X92)^1.85))</f>
        <v/>
      </c>
      <c r="AD91">
        <f>B92</f>
        <v>23</v>
      </c>
    </row>
    <row r="92" spans="1:30" x14ac:dyDescent="0.3">
      <c r="A92" t="s">
        <v>18</v>
      </c>
      <c r="B92">
        <f>RANK(C92,C:C)</f>
        <v>23</v>
      </c>
      <c r="C92">
        <f>SUM(F92,H92,L92,J92,N92,P92,R92,T92,V92,Y92)</f>
        <v>7734</v>
      </c>
      <c r="D92" t="s">
        <v>17</v>
      </c>
      <c r="F92">
        <f>_xlfn.FLOOR.MATH(IF(ISBLANK(E92),25.4347*(18-E90)^(1.81),25.4347*(18-E92)^(1.81)))</f>
        <v>894</v>
      </c>
      <c r="H92">
        <f>_xlfn.FLOOR.MATH(IF(ISBLANK(G92),0.14354*((G90*100)-220)^1.4,0.14354*((G92*100)-220)^1.4))</f>
        <v>828</v>
      </c>
      <c r="J92">
        <f>_xlfn.FLOOR.MATH(IF(ISBLANK(I92),51.39*(I90-1.5)^1.05,51.39*(I92-1.5)^1.05))</f>
        <v>666</v>
      </c>
      <c r="L92">
        <f>_xlfn.FLOOR.MATH(IF(ISBLANK(K92),0.8465*((K90*100)-75)^1.42,0.8465*((K92*100)-75)^1.42))</f>
        <v>850</v>
      </c>
      <c r="N92">
        <f>_xlfn.FLOOR.MATH(IF(ISBLANK(M92),1.53775*(82-M90)^1.81,1.53775*(82-M92)^1.81))</f>
        <v>817</v>
      </c>
      <c r="P92">
        <f>_xlfn.FLOOR.MATH(IF(ISBLANK(O92),5.74352*(28.5-O90)^1.92,5.74352*(28.5-O92)^1.92))</f>
        <v>958</v>
      </c>
      <c r="R92">
        <f>_xlfn.FLOOR.MATH(IF(ISBLANK(Q92),12.91*(Q90-4)^1.1,12.91*(Q92-4)^1.1))</f>
        <v>738</v>
      </c>
      <c r="T92">
        <f>_xlfn.FLOOR.MATH(IF(ISBLANK(S92),0.2797*(S90*100-100)^1.35,0.2797*(S92*100-100)^1.35))</f>
        <v>790</v>
      </c>
      <c r="V92">
        <f>_xlfn.FLOOR.MATH(IF(ISBLANK(U92),10.14*(U90-7)^1.08,10.14*(U92-7)^1.08))</f>
        <v>616</v>
      </c>
      <c r="W92" s="1"/>
      <c r="X92" s="4" t="str">
        <f>IF(ISBLANK(W92),"",TIMEVALUE(TEXT(W90,"mm:ss,00"))/0.0000115741741746741)</f>
        <v/>
      </c>
      <c r="Y92">
        <f>_xlfn.FLOOR.MATH(IF(ISBLANK(W92),0.03768*(480-X90)^1.85,0.03768*(480-X92)^1.85))</f>
        <v>577</v>
      </c>
      <c r="AD92">
        <f>B92</f>
        <v>23</v>
      </c>
    </row>
    <row r="93" spans="1:30" x14ac:dyDescent="0.3">
      <c r="AD93">
        <f>B92</f>
        <v>23</v>
      </c>
    </row>
    <row r="94" spans="1:30" x14ac:dyDescent="0.3">
      <c r="W94" s="1"/>
      <c r="X94" s="4"/>
    </row>
    <row r="95" spans="1:30" x14ac:dyDescent="0.3">
      <c r="W95" s="1"/>
    </row>
    <row r="96" spans="1:30" x14ac:dyDescent="0.3">
      <c r="W96" s="1"/>
      <c r="X96" s="4"/>
    </row>
  </sheetData>
  <sortState xmlns:xlrd2="http://schemas.microsoft.com/office/spreadsheetml/2017/richdata2" ref="A2:AD96">
    <sortCondition ref="AD2:AD96"/>
  </sortState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9FD32-BD46-432C-A6CC-6AE84C73483E}">
  <sheetPr filterMode="1"/>
  <dimension ref="A1:X137"/>
  <sheetViews>
    <sheetView topLeftCell="G1" workbookViewId="0">
      <selection activeCell="F1" sqref="F1:X1"/>
    </sheetView>
  </sheetViews>
  <sheetFormatPr defaultRowHeight="14.4" x14ac:dyDescent="0.3"/>
  <cols>
    <col min="2" max="2" width="15.88671875" bestFit="1" customWidth="1"/>
  </cols>
  <sheetData>
    <row r="1" spans="1:24" x14ac:dyDescent="0.3">
      <c r="A1" t="s">
        <v>45</v>
      </c>
      <c r="B1" t="s">
        <v>46</v>
      </c>
      <c r="C1" t="s">
        <v>17</v>
      </c>
      <c r="D1" t="s">
        <v>14</v>
      </c>
      <c r="E1" t="s">
        <v>51</v>
      </c>
      <c r="F1" t="s">
        <v>0</v>
      </c>
      <c r="H1" t="s">
        <v>48</v>
      </c>
      <c r="J1" t="s">
        <v>49</v>
      </c>
      <c r="L1" t="s">
        <v>50</v>
      </c>
      <c r="N1" t="s">
        <v>4</v>
      </c>
      <c r="P1" t="s">
        <v>5</v>
      </c>
      <c r="R1" t="s">
        <v>52</v>
      </c>
      <c r="T1" t="s">
        <v>53</v>
      </c>
      <c r="V1" t="s">
        <v>54</v>
      </c>
      <c r="X1" t="s">
        <v>9</v>
      </c>
    </row>
    <row r="2" spans="1:24" x14ac:dyDescent="0.3">
      <c r="A2">
        <v>2021</v>
      </c>
      <c r="B2" t="s">
        <v>13</v>
      </c>
      <c r="C2" t="s">
        <v>47</v>
      </c>
      <c r="D2">
        <v>9018</v>
      </c>
      <c r="E2" t="str">
        <f t="shared" ref="E2:E33" si="0">IF(_xlfn.MAXIFS(D:D,B:B,B2,A:A,"&gt;="&amp;A2)=D2,"X","")</f>
        <v>X</v>
      </c>
      <c r="F2">
        <v>10.119999999999999</v>
      </c>
      <c r="H2">
        <v>8.24</v>
      </c>
      <c r="J2">
        <v>14.8</v>
      </c>
      <c r="L2">
        <v>2.02</v>
      </c>
      <c r="N2">
        <v>47.48</v>
      </c>
      <c r="P2">
        <v>13.46</v>
      </c>
      <c r="R2">
        <v>48.67</v>
      </c>
      <c r="T2">
        <v>4.9000000000000004</v>
      </c>
      <c r="V2">
        <v>63.44</v>
      </c>
      <c r="X2" s="1">
        <v>3.1374999999999997E-3</v>
      </c>
    </row>
    <row r="3" spans="1:24" hidden="1" x14ac:dyDescent="0.3">
      <c r="A3">
        <v>2021</v>
      </c>
      <c r="B3" t="s">
        <v>13</v>
      </c>
      <c r="C3" t="s">
        <v>41</v>
      </c>
      <c r="D3">
        <v>8995</v>
      </c>
      <c r="E3" t="str">
        <f t="shared" si="0"/>
        <v/>
      </c>
    </row>
    <row r="4" spans="1:24" x14ac:dyDescent="0.3">
      <c r="A4">
        <v>2022</v>
      </c>
      <c r="B4" t="s">
        <v>55</v>
      </c>
      <c r="C4" t="s">
        <v>56</v>
      </c>
      <c r="D4">
        <v>8867</v>
      </c>
      <c r="E4" t="str">
        <f t="shared" si="0"/>
        <v>X</v>
      </c>
      <c r="F4">
        <v>10.68</v>
      </c>
      <c r="H4">
        <v>7.68</v>
      </c>
      <c r="J4">
        <v>16.12</v>
      </c>
      <c r="L4">
        <v>2.04</v>
      </c>
      <c r="N4">
        <v>48.38</v>
      </c>
      <c r="P4">
        <v>13.59</v>
      </c>
      <c r="R4">
        <v>51.04</v>
      </c>
      <c r="T4">
        <v>5.15</v>
      </c>
      <c r="V4">
        <v>67.16</v>
      </c>
      <c r="X4" s="1">
        <v>3.3144675925925924E-3</v>
      </c>
    </row>
    <row r="5" spans="1:24" x14ac:dyDescent="0.3">
      <c r="A5">
        <v>2022</v>
      </c>
      <c r="B5" t="s">
        <v>13</v>
      </c>
      <c r="C5" t="s">
        <v>41</v>
      </c>
      <c r="D5">
        <v>8797</v>
      </c>
      <c r="E5" t="str">
        <f t="shared" si="0"/>
        <v>X</v>
      </c>
      <c r="F5">
        <v>10.14</v>
      </c>
      <c r="H5">
        <v>7.93</v>
      </c>
      <c r="J5">
        <v>14.92</v>
      </c>
      <c r="L5">
        <v>2.0299999999999998</v>
      </c>
      <c r="N5">
        <v>47.92</v>
      </c>
      <c r="P5">
        <v>13.48</v>
      </c>
      <c r="R5">
        <v>48.24</v>
      </c>
      <c r="T5">
        <v>4.9000000000000004</v>
      </c>
      <c r="V5">
        <v>58.62</v>
      </c>
      <c r="X5" s="1">
        <v>3.2251157407407406E-3</v>
      </c>
    </row>
    <row r="6" spans="1:24" x14ac:dyDescent="0.3">
      <c r="A6">
        <v>2021</v>
      </c>
      <c r="B6" t="s">
        <v>57</v>
      </c>
      <c r="C6" t="s">
        <v>47</v>
      </c>
      <c r="D6">
        <v>8726</v>
      </c>
      <c r="E6" t="str">
        <f t="shared" si="0"/>
        <v>X</v>
      </c>
      <c r="F6">
        <v>10.68</v>
      </c>
      <c r="H6">
        <v>7.5</v>
      </c>
      <c r="J6">
        <v>15.07</v>
      </c>
      <c r="L6">
        <v>2.08</v>
      </c>
      <c r="N6">
        <v>50.31</v>
      </c>
      <c r="P6">
        <v>13.9</v>
      </c>
      <c r="R6">
        <v>48.08</v>
      </c>
      <c r="T6">
        <v>5.2</v>
      </c>
      <c r="V6">
        <v>73.09</v>
      </c>
      <c r="X6" s="1">
        <v>3.2774305555555556E-3</v>
      </c>
    </row>
    <row r="7" spans="1:24" x14ac:dyDescent="0.3">
      <c r="A7">
        <v>2022</v>
      </c>
      <c r="B7" t="s">
        <v>58</v>
      </c>
      <c r="C7" t="s">
        <v>56</v>
      </c>
      <c r="D7">
        <v>8720</v>
      </c>
      <c r="E7" t="str">
        <f t="shared" si="0"/>
        <v>X</v>
      </c>
      <c r="F7">
        <v>10.63</v>
      </c>
      <c r="H7">
        <v>7.86</v>
      </c>
      <c r="J7">
        <v>16.329999999999998</v>
      </c>
      <c r="L7">
        <v>2.16</v>
      </c>
      <c r="N7">
        <v>49.04</v>
      </c>
      <c r="P7">
        <v>13.71</v>
      </c>
      <c r="R7">
        <v>46.16</v>
      </c>
      <c r="T7">
        <v>4.8499999999999996</v>
      </c>
      <c r="V7">
        <v>59.63</v>
      </c>
      <c r="X7" s="1">
        <v>3.2778935185185185E-3</v>
      </c>
    </row>
    <row r="8" spans="1:24" x14ac:dyDescent="0.3">
      <c r="A8">
        <v>2019</v>
      </c>
      <c r="B8" t="s">
        <v>30</v>
      </c>
      <c r="C8" t="s">
        <v>38</v>
      </c>
      <c r="D8">
        <v>8691</v>
      </c>
      <c r="E8" t="str">
        <f t="shared" si="0"/>
        <v>X</v>
      </c>
      <c r="F8">
        <v>11.27</v>
      </c>
      <c r="H8">
        <v>7.19</v>
      </c>
      <c r="J8">
        <v>15.1</v>
      </c>
      <c r="L8">
        <v>2.02</v>
      </c>
      <c r="N8">
        <v>48.48</v>
      </c>
      <c r="P8">
        <v>14.64</v>
      </c>
      <c r="R8">
        <v>49.2</v>
      </c>
      <c r="T8">
        <v>5</v>
      </c>
      <c r="V8">
        <v>79.05</v>
      </c>
      <c r="X8" s="1">
        <v>2.9594907407407404E-3</v>
      </c>
    </row>
    <row r="9" spans="1:24" x14ac:dyDescent="0.3">
      <c r="A9">
        <v>2021</v>
      </c>
      <c r="B9" t="s">
        <v>59</v>
      </c>
      <c r="C9" t="s">
        <v>47</v>
      </c>
      <c r="D9">
        <v>8649</v>
      </c>
      <c r="E9" t="str">
        <f t="shared" si="0"/>
        <v>X</v>
      </c>
      <c r="F9">
        <v>10.34</v>
      </c>
      <c r="H9">
        <v>7.64</v>
      </c>
      <c r="J9">
        <v>14.49</v>
      </c>
      <c r="L9">
        <v>2.11</v>
      </c>
      <c r="N9">
        <v>46.29</v>
      </c>
      <c r="P9">
        <v>14.08</v>
      </c>
      <c r="R9">
        <v>44.38</v>
      </c>
      <c r="T9">
        <v>5</v>
      </c>
      <c r="V9">
        <v>57.12</v>
      </c>
      <c r="X9" s="1">
        <v>3.2313657407407408E-3</v>
      </c>
    </row>
    <row r="10" spans="1:24" hidden="1" x14ac:dyDescent="0.3">
      <c r="A10">
        <v>2021</v>
      </c>
      <c r="B10" t="s">
        <v>55</v>
      </c>
      <c r="C10" t="s">
        <v>60</v>
      </c>
      <c r="D10">
        <v>8647</v>
      </c>
      <c r="E10" t="str">
        <f t="shared" si="0"/>
        <v/>
      </c>
    </row>
    <row r="11" spans="1:24" hidden="1" x14ac:dyDescent="0.3">
      <c r="A11">
        <v>2021</v>
      </c>
      <c r="B11" t="s">
        <v>55</v>
      </c>
      <c r="C11" t="s">
        <v>47</v>
      </c>
      <c r="D11">
        <v>8611</v>
      </c>
      <c r="E11" t="str">
        <f t="shared" si="0"/>
        <v/>
      </c>
    </row>
    <row r="12" spans="1:24" x14ac:dyDescent="0.3">
      <c r="A12">
        <v>2019</v>
      </c>
      <c r="B12" t="s">
        <v>32</v>
      </c>
      <c r="C12" t="s">
        <v>38</v>
      </c>
      <c r="D12">
        <v>8604</v>
      </c>
      <c r="E12" t="str">
        <f t="shared" si="0"/>
        <v>X</v>
      </c>
      <c r="F12">
        <v>11.1</v>
      </c>
      <c r="H12">
        <v>7.46</v>
      </c>
      <c r="J12">
        <v>15.12</v>
      </c>
      <c r="L12">
        <v>2.17</v>
      </c>
      <c r="N12">
        <v>50.44</v>
      </c>
      <c r="P12">
        <v>14.43</v>
      </c>
      <c r="R12">
        <v>46.64</v>
      </c>
      <c r="T12">
        <v>5.4</v>
      </c>
      <c r="V12">
        <v>63.83</v>
      </c>
      <c r="X12" s="1">
        <v>3.1424768518518516E-3</v>
      </c>
    </row>
    <row r="13" spans="1:24" x14ac:dyDescent="0.3">
      <c r="A13">
        <v>2021</v>
      </c>
      <c r="B13" t="s">
        <v>31</v>
      </c>
      <c r="C13" t="s">
        <v>47</v>
      </c>
      <c r="D13">
        <v>8604</v>
      </c>
      <c r="E13" t="str">
        <f t="shared" si="0"/>
        <v>X</v>
      </c>
      <c r="F13">
        <v>10.43</v>
      </c>
      <c r="H13">
        <v>7.65</v>
      </c>
      <c r="J13">
        <v>15.31</v>
      </c>
      <c r="L13">
        <v>1.99</v>
      </c>
      <c r="N13">
        <v>46.92</v>
      </c>
      <c r="P13">
        <v>14.39</v>
      </c>
      <c r="R13">
        <v>47.14</v>
      </c>
      <c r="T13">
        <v>5</v>
      </c>
      <c r="V13">
        <v>57.24</v>
      </c>
      <c r="X13" s="1">
        <v>3.1464120370370374E-3</v>
      </c>
    </row>
    <row r="14" spans="1:24" x14ac:dyDescent="0.3">
      <c r="A14">
        <v>2022</v>
      </c>
      <c r="B14" t="s">
        <v>61</v>
      </c>
      <c r="C14" t="s">
        <v>56</v>
      </c>
      <c r="D14">
        <v>8573</v>
      </c>
      <c r="E14" t="str">
        <f t="shared" si="0"/>
        <v>X</v>
      </c>
      <c r="F14">
        <v>10.56</v>
      </c>
      <c r="H14">
        <v>7.62</v>
      </c>
      <c r="J14">
        <v>14.97</v>
      </c>
      <c r="L14">
        <v>2.1</v>
      </c>
      <c r="N14">
        <v>50.44</v>
      </c>
      <c r="P14">
        <v>14.71</v>
      </c>
      <c r="R14">
        <v>51.64</v>
      </c>
      <c r="T14">
        <v>5.15</v>
      </c>
      <c r="V14">
        <v>60.1</v>
      </c>
      <c r="X14" s="1">
        <v>3.2361111111111115E-3</v>
      </c>
    </row>
    <row r="15" spans="1:24" hidden="1" x14ac:dyDescent="0.3">
      <c r="A15">
        <v>2019</v>
      </c>
      <c r="B15" t="s">
        <v>30</v>
      </c>
      <c r="C15" t="s">
        <v>71</v>
      </c>
      <c r="D15">
        <v>8572</v>
      </c>
      <c r="E15" t="str">
        <f t="shared" si="0"/>
        <v/>
      </c>
    </row>
    <row r="16" spans="1:24" hidden="1" x14ac:dyDescent="0.3">
      <c r="A16">
        <v>2020</v>
      </c>
      <c r="B16" t="s">
        <v>57</v>
      </c>
      <c r="C16" t="s">
        <v>62</v>
      </c>
      <c r="D16">
        <v>8552</v>
      </c>
      <c r="E16" t="str">
        <f t="shared" si="0"/>
        <v/>
      </c>
    </row>
    <row r="17" spans="1:24" hidden="1" x14ac:dyDescent="0.3">
      <c r="A17">
        <v>2021</v>
      </c>
      <c r="B17" t="s">
        <v>31</v>
      </c>
      <c r="C17" t="s">
        <v>41</v>
      </c>
      <c r="D17">
        <v>8534</v>
      </c>
      <c r="E17" t="str">
        <f t="shared" si="0"/>
        <v/>
      </c>
    </row>
    <row r="18" spans="1:24" hidden="1" x14ac:dyDescent="0.3">
      <c r="A18">
        <v>2019</v>
      </c>
      <c r="B18" t="s">
        <v>13</v>
      </c>
      <c r="C18" t="s">
        <v>38</v>
      </c>
      <c r="D18">
        <v>8529</v>
      </c>
      <c r="E18" t="str">
        <f t="shared" si="0"/>
        <v/>
      </c>
    </row>
    <row r="19" spans="1:24" x14ac:dyDescent="0.3">
      <c r="A19">
        <v>2022</v>
      </c>
      <c r="B19" t="s">
        <v>63</v>
      </c>
      <c r="C19" t="s">
        <v>64</v>
      </c>
      <c r="D19">
        <v>8528</v>
      </c>
      <c r="E19" t="str">
        <f t="shared" si="0"/>
        <v>X</v>
      </c>
      <c r="F19">
        <v>10.27</v>
      </c>
      <c r="H19">
        <v>7.51</v>
      </c>
      <c r="J19">
        <v>14.89</v>
      </c>
      <c r="L19">
        <v>1.92</v>
      </c>
      <c r="N19">
        <v>46.12</v>
      </c>
      <c r="P19">
        <v>13.8</v>
      </c>
      <c r="R19">
        <v>43</v>
      </c>
      <c r="T19">
        <v>4.7</v>
      </c>
      <c r="V19">
        <v>53.5</v>
      </c>
      <c r="X19" s="1">
        <v>2.9302083333333333E-3</v>
      </c>
    </row>
    <row r="20" spans="1:24" hidden="1" x14ac:dyDescent="0.3">
      <c r="A20">
        <v>2019</v>
      </c>
      <c r="B20" t="s">
        <v>13</v>
      </c>
      <c r="C20" t="s">
        <v>65</v>
      </c>
      <c r="D20">
        <v>8513</v>
      </c>
      <c r="E20" t="str">
        <f t="shared" si="0"/>
        <v/>
      </c>
    </row>
    <row r="21" spans="1:24" x14ac:dyDescent="0.3">
      <c r="A21">
        <v>2019</v>
      </c>
      <c r="B21" t="s">
        <v>66</v>
      </c>
      <c r="C21" t="s">
        <v>38</v>
      </c>
      <c r="D21">
        <v>8494</v>
      </c>
      <c r="E21" t="str">
        <f t="shared" si="0"/>
        <v>X</v>
      </c>
      <c r="F21">
        <v>11.02</v>
      </c>
      <c r="H21">
        <v>7.61</v>
      </c>
      <c r="J21">
        <v>14.71</v>
      </c>
      <c r="L21">
        <v>2.11</v>
      </c>
      <c r="N21">
        <v>49.36</v>
      </c>
      <c r="P21">
        <v>14.28</v>
      </c>
      <c r="R21">
        <v>48.75</v>
      </c>
      <c r="T21">
        <v>5.2</v>
      </c>
      <c r="V21">
        <v>59.56</v>
      </c>
      <c r="X21" s="1">
        <v>3.2633101851851851E-3</v>
      </c>
    </row>
    <row r="22" spans="1:24" hidden="1" x14ac:dyDescent="0.3">
      <c r="A22">
        <v>2020</v>
      </c>
      <c r="B22" t="s">
        <v>59</v>
      </c>
      <c r="C22" t="s">
        <v>67</v>
      </c>
      <c r="D22">
        <v>8492</v>
      </c>
      <c r="E22" t="str">
        <f t="shared" si="0"/>
        <v/>
      </c>
    </row>
    <row r="23" spans="1:24" x14ac:dyDescent="0.3">
      <c r="A23">
        <v>2021</v>
      </c>
      <c r="B23" t="s">
        <v>68</v>
      </c>
      <c r="C23" t="s">
        <v>60</v>
      </c>
      <c r="D23">
        <v>8485</v>
      </c>
      <c r="E23" t="str">
        <f t="shared" si="0"/>
        <v>X</v>
      </c>
      <c r="F23">
        <v>10.52</v>
      </c>
      <c r="H23">
        <v>7.2</v>
      </c>
      <c r="J23">
        <v>14.47</v>
      </c>
      <c r="L23">
        <v>2.08</v>
      </c>
      <c r="N23">
        <v>47.79</v>
      </c>
      <c r="P23">
        <v>14.24</v>
      </c>
      <c r="R23">
        <v>42.1</v>
      </c>
      <c r="T23">
        <v>4.95</v>
      </c>
      <c r="V23">
        <v>61.2</v>
      </c>
      <c r="X23" s="1">
        <v>3.0348379629629631E-3</v>
      </c>
    </row>
    <row r="24" spans="1:24" x14ac:dyDescent="0.3">
      <c r="A24">
        <v>2019</v>
      </c>
      <c r="B24" t="s">
        <v>34</v>
      </c>
      <c r="C24" t="s">
        <v>41</v>
      </c>
      <c r="D24">
        <v>8473</v>
      </c>
      <c r="E24" t="str">
        <f t="shared" si="0"/>
        <v>X</v>
      </c>
      <c r="F24">
        <v>10.56</v>
      </c>
      <c r="H24">
        <v>7.43</v>
      </c>
      <c r="J24">
        <v>16.02</v>
      </c>
      <c r="L24">
        <v>2</v>
      </c>
      <c r="N24">
        <v>49.22</v>
      </c>
      <c r="P24">
        <v>14.86</v>
      </c>
      <c r="R24">
        <v>54.03</v>
      </c>
      <c r="T24">
        <v>4.8</v>
      </c>
      <c r="V24">
        <v>66.48</v>
      </c>
      <c r="X24" s="1">
        <v>3.4302083333333333E-3</v>
      </c>
    </row>
    <row r="25" spans="1:24" hidden="1" x14ac:dyDescent="0.3">
      <c r="A25">
        <v>2021</v>
      </c>
      <c r="B25" t="s">
        <v>61</v>
      </c>
      <c r="C25" t="s">
        <v>60</v>
      </c>
      <c r="D25">
        <v>8471</v>
      </c>
      <c r="E25" t="str">
        <f t="shared" si="0"/>
        <v/>
      </c>
    </row>
    <row r="26" spans="1:24" hidden="1" x14ac:dyDescent="0.3">
      <c r="A26">
        <v>2022</v>
      </c>
      <c r="B26" t="s">
        <v>63</v>
      </c>
      <c r="C26" t="s">
        <v>60</v>
      </c>
      <c r="D26">
        <v>8457</v>
      </c>
      <c r="E26" t="str">
        <f t="shared" si="0"/>
        <v/>
      </c>
    </row>
    <row r="27" spans="1:24" hidden="1" x14ac:dyDescent="0.3">
      <c r="A27">
        <v>2019</v>
      </c>
      <c r="B27" t="s">
        <v>31</v>
      </c>
      <c r="C27" t="s">
        <v>69</v>
      </c>
      <c r="D27">
        <v>8453</v>
      </c>
      <c r="E27" t="str">
        <f t="shared" si="0"/>
        <v/>
      </c>
    </row>
    <row r="28" spans="1:24" x14ac:dyDescent="0.3">
      <c r="A28">
        <v>2022</v>
      </c>
      <c r="B28" t="s">
        <v>34</v>
      </c>
      <c r="C28" t="s">
        <v>41</v>
      </c>
      <c r="D28">
        <v>8447</v>
      </c>
      <c r="E28" t="str">
        <f t="shared" si="0"/>
        <v>X</v>
      </c>
      <c r="F28">
        <v>10.72</v>
      </c>
      <c r="H28">
        <v>7.42</v>
      </c>
      <c r="J28">
        <v>16.28</v>
      </c>
      <c r="L28">
        <v>2</v>
      </c>
      <c r="N28">
        <v>48.85</v>
      </c>
      <c r="P28">
        <v>14.66</v>
      </c>
      <c r="R28">
        <v>54.85</v>
      </c>
      <c r="T28">
        <v>4.7</v>
      </c>
      <c r="V28">
        <v>63.93</v>
      </c>
      <c r="X28" s="1">
        <v>3.414351851851852E-3</v>
      </c>
    </row>
    <row r="29" spans="1:24" x14ac:dyDescent="0.3">
      <c r="A29">
        <v>2019</v>
      </c>
      <c r="B29" t="s">
        <v>70</v>
      </c>
      <c r="C29" t="s">
        <v>71</v>
      </c>
      <c r="D29">
        <v>8445</v>
      </c>
      <c r="E29" t="str">
        <f t="shared" si="0"/>
        <v>X</v>
      </c>
      <c r="F29">
        <v>10.73</v>
      </c>
      <c r="H29">
        <v>7.97</v>
      </c>
      <c r="J29">
        <v>14.66</v>
      </c>
      <c r="L29">
        <v>2.0299999999999998</v>
      </c>
      <c r="N29">
        <v>47.41</v>
      </c>
      <c r="P29">
        <v>14.33</v>
      </c>
      <c r="R29">
        <v>43.24</v>
      </c>
      <c r="T29">
        <v>4.7</v>
      </c>
      <c r="V29">
        <v>59.6</v>
      </c>
      <c r="X29" s="1">
        <v>3.1717592592592591E-3</v>
      </c>
    </row>
    <row r="30" spans="1:24" hidden="1" x14ac:dyDescent="0.3">
      <c r="A30">
        <v>2019</v>
      </c>
      <c r="B30" t="s">
        <v>31</v>
      </c>
      <c r="C30" t="s">
        <v>38</v>
      </c>
      <c r="D30">
        <v>8445</v>
      </c>
      <c r="E30" t="str">
        <f t="shared" si="0"/>
        <v/>
      </c>
    </row>
    <row r="31" spans="1:24" x14ac:dyDescent="0.3">
      <c r="A31">
        <v>2019</v>
      </c>
      <c r="B31" t="s">
        <v>33</v>
      </c>
      <c r="C31" t="s">
        <v>40</v>
      </c>
      <c r="D31">
        <v>8444</v>
      </c>
      <c r="E31" t="str">
        <f t="shared" si="0"/>
        <v>X</v>
      </c>
      <c r="F31">
        <v>10.85</v>
      </c>
      <c r="H31">
        <v>7.74</v>
      </c>
      <c r="J31">
        <v>14.72</v>
      </c>
      <c r="L31">
        <v>1.99</v>
      </c>
      <c r="N31">
        <v>46.81</v>
      </c>
      <c r="P31">
        <v>14.14</v>
      </c>
      <c r="R31">
        <v>44.71</v>
      </c>
      <c r="T31">
        <v>5.0999999999999996</v>
      </c>
      <c r="V31">
        <v>56.95</v>
      </c>
      <c r="X31" s="1">
        <v>3.2606481481481479E-3</v>
      </c>
    </row>
    <row r="32" spans="1:24" x14ac:dyDescent="0.3">
      <c r="A32">
        <v>2021</v>
      </c>
      <c r="B32" t="s">
        <v>72</v>
      </c>
      <c r="C32" t="s">
        <v>73</v>
      </c>
      <c r="D32">
        <v>8439</v>
      </c>
      <c r="E32" t="str">
        <f t="shared" si="0"/>
        <v>X</v>
      </c>
      <c r="F32">
        <v>10.64</v>
      </c>
      <c r="H32">
        <v>7.7</v>
      </c>
      <c r="J32">
        <v>14.34</v>
      </c>
      <c r="L32">
        <v>1.93</v>
      </c>
      <c r="N32">
        <v>47.46</v>
      </c>
      <c r="P32">
        <v>14.45</v>
      </c>
      <c r="R32">
        <v>48.86</v>
      </c>
      <c r="T32">
        <v>5.12</v>
      </c>
      <c r="V32">
        <v>54.69</v>
      </c>
      <c r="X32" s="1">
        <v>3.1712962962962958E-3</v>
      </c>
    </row>
    <row r="33" spans="1:24" hidden="1" x14ac:dyDescent="0.3">
      <c r="A33">
        <v>2021</v>
      </c>
      <c r="B33" t="s">
        <v>61</v>
      </c>
      <c r="C33" t="s">
        <v>47</v>
      </c>
      <c r="D33">
        <v>8435</v>
      </c>
      <c r="E33" t="str">
        <f t="shared" si="0"/>
        <v/>
      </c>
    </row>
    <row r="34" spans="1:24" x14ac:dyDescent="0.3">
      <c r="A34">
        <v>2021</v>
      </c>
      <c r="B34" t="s">
        <v>74</v>
      </c>
      <c r="C34" t="s">
        <v>41</v>
      </c>
      <c r="D34">
        <v>8430</v>
      </c>
      <c r="E34" t="str">
        <f t="shared" ref="E34:E65" si="1">IF(_xlfn.MAXIFS(D:D,B:B,B34,A:A,"&gt;="&amp;A34)=D34,"X","")</f>
        <v>X</v>
      </c>
      <c r="F34">
        <v>11.21</v>
      </c>
      <c r="H34">
        <v>7.9</v>
      </c>
      <c r="J34">
        <v>13.81</v>
      </c>
      <c r="L34">
        <v>2.09</v>
      </c>
      <c r="N34">
        <v>50.29</v>
      </c>
      <c r="P34">
        <v>14.36</v>
      </c>
      <c r="R34">
        <v>46.64</v>
      </c>
      <c r="T34">
        <v>5.4</v>
      </c>
      <c r="V34">
        <v>60.05</v>
      </c>
      <c r="X34" s="1">
        <v>3.2568287037037041E-3</v>
      </c>
    </row>
    <row r="35" spans="1:24" x14ac:dyDescent="0.3">
      <c r="A35">
        <v>2021</v>
      </c>
      <c r="B35" t="s">
        <v>66</v>
      </c>
      <c r="C35" t="s">
        <v>75</v>
      </c>
      <c r="D35">
        <v>8429</v>
      </c>
      <c r="E35" t="str">
        <f t="shared" si="1"/>
        <v>X</v>
      </c>
      <c r="F35">
        <v>11</v>
      </c>
      <c r="H35">
        <v>7.48</v>
      </c>
      <c r="J35">
        <v>14.59</v>
      </c>
      <c r="L35">
        <v>2.09</v>
      </c>
      <c r="N35">
        <v>48.78</v>
      </c>
      <c r="P35">
        <v>14.15</v>
      </c>
      <c r="R35">
        <v>48.2</v>
      </c>
      <c r="T35">
        <v>5</v>
      </c>
      <c r="V35">
        <v>58.54</v>
      </c>
      <c r="X35" s="1">
        <v>3.2039351851851851E-3</v>
      </c>
    </row>
    <row r="36" spans="1:24" hidden="1" x14ac:dyDescent="0.3">
      <c r="A36">
        <v>2021</v>
      </c>
      <c r="B36" t="s">
        <v>34</v>
      </c>
      <c r="C36" t="s">
        <v>47</v>
      </c>
      <c r="D36">
        <v>8414</v>
      </c>
      <c r="E36" t="str">
        <f t="shared" si="1"/>
        <v/>
      </c>
    </row>
    <row r="37" spans="1:24" hidden="1" x14ac:dyDescent="0.3">
      <c r="A37">
        <v>2021</v>
      </c>
      <c r="B37" t="s">
        <v>66</v>
      </c>
      <c r="C37" t="s">
        <v>47</v>
      </c>
      <c r="D37">
        <v>8413</v>
      </c>
      <c r="E37" t="str">
        <f t="shared" si="1"/>
        <v/>
      </c>
    </row>
    <row r="38" spans="1:24" x14ac:dyDescent="0.3">
      <c r="A38">
        <v>2022</v>
      </c>
      <c r="B38" t="s">
        <v>76</v>
      </c>
      <c r="C38" t="s">
        <v>77</v>
      </c>
      <c r="D38">
        <v>8405</v>
      </c>
      <c r="E38" t="str">
        <f t="shared" si="1"/>
        <v>X</v>
      </c>
      <c r="F38">
        <v>10.89</v>
      </c>
      <c r="H38">
        <v>7.42</v>
      </c>
      <c r="J38">
        <v>15.02</v>
      </c>
      <c r="L38">
        <v>2</v>
      </c>
      <c r="N38">
        <v>49.28</v>
      </c>
      <c r="P38">
        <v>14.33</v>
      </c>
      <c r="R38">
        <v>43.05</v>
      </c>
      <c r="T38">
        <v>4.95</v>
      </c>
      <c r="V38">
        <v>72.290000000000006</v>
      </c>
      <c r="X38" s="1">
        <v>3.232523148148148E-3</v>
      </c>
    </row>
    <row r="39" spans="1:24" x14ac:dyDescent="0.3">
      <c r="A39">
        <v>2022</v>
      </c>
      <c r="B39" t="s">
        <v>78</v>
      </c>
      <c r="C39" t="s">
        <v>79</v>
      </c>
      <c r="D39">
        <v>8393</v>
      </c>
      <c r="E39" t="str">
        <f t="shared" si="1"/>
        <v>X</v>
      </c>
      <c r="F39">
        <v>10.81</v>
      </c>
      <c r="H39">
        <v>7.92</v>
      </c>
      <c r="J39">
        <v>13.17</v>
      </c>
      <c r="L39">
        <v>2.11</v>
      </c>
      <c r="N39">
        <v>47.14</v>
      </c>
      <c r="P39">
        <v>14.18</v>
      </c>
      <c r="R39">
        <v>40.21</v>
      </c>
      <c r="T39">
        <v>5</v>
      </c>
      <c r="V39">
        <v>56.75</v>
      </c>
      <c r="X39" s="1">
        <v>3.2115740740740737E-3</v>
      </c>
    </row>
    <row r="40" spans="1:24" x14ac:dyDescent="0.3">
      <c r="A40">
        <v>2022</v>
      </c>
      <c r="B40" t="s">
        <v>35</v>
      </c>
      <c r="C40" t="s">
        <v>41</v>
      </c>
      <c r="D40">
        <v>8377</v>
      </c>
      <c r="E40" t="str">
        <f t="shared" si="1"/>
        <v>X</v>
      </c>
      <c r="F40">
        <v>10.46</v>
      </c>
      <c r="H40">
        <v>8.4499999999999993</v>
      </c>
      <c r="J40">
        <v>14.59</v>
      </c>
      <c r="L40">
        <v>2.0299999999999998</v>
      </c>
      <c r="N40">
        <v>48.44</v>
      </c>
      <c r="P40">
        <v>13.75</v>
      </c>
      <c r="R40">
        <v>36.979999999999997</v>
      </c>
      <c r="T40">
        <v>5.0999999999999996</v>
      </c>
      <c r="V40">
        <v>55.98</v>
      </c>
      <c r="X40" s="1">
        <v>3.5707175925925928E-3</v>
      </c>
    </row>
    <row r="41" spans="1:24" hidden="1" x14ac:dyDescent="0.3">
      <c r="A41">
        <v>2020</v>
      </c>
      <c r="B41" t="s">
        <v>78</v>
      </c>
      <c r="C41" t="s">
        <v>67</v>
      </c>
      <c r="D41">
        <v>8367</v>
      </c>
      <c r="E41" t="str">
        <f t="shared" si="1"/>
        <v/>
      </c>
    </row>
    <row r="42" spans="1:24" x14ac:dyDescent="0.3">
      <c r="A42">
        <v>2020</v>
      </c>
      <c r="B42" t="s">
        <v>80</v>
      </c>
      <c r="C42" t="s">
        <v>81</v>
      </c>
      <c r="D42">
        <v>8364</v>
      </c>
      <c r="E42" t="str">
        <f t="shared" si="1"/>
        <v>X</v>
      </c>
      <c r="F42">
        <v>10.4</v>
      </c>
      <c r="H42">
        <v>7.64</v>
      </c>
      <c r="J42">
        <v>14.04</v>
      </c>
      <c r="L42">
        <v>2.0699999999999998</v>
      </c>
      <c r="N42">
        <v>48.1</v>
      </c>
      <c r="P42">
        <v>14.01</v>
      </c>
      <c r="R42">
        <v>42.46</v>
      </c>
      <c r="T42">
        <v>4.9000000000000004</v>
      </c>
      <c r="V42">
        <v>59.82</v>
      </c>
      <c r="X42" s="1">
        <v>3.423958333333334E-3</v>
      </c>
    </row>
    <row r="43" spans="1:24" x14ac:dyDescent="0.3">
      <c r="A43">
        <v>2022</v>
      </c>
      <c r="B43" t="s">
        <v>82</v>
      </c>
      <c r="C43" t="s">
        <v>60</v>
      </c>
      <c r="D43">
        <v>8362</v>
      </c>
      <c r="E43" t="str">
        <f t="shared" si="1"/>
        <v>X</v>
      </c>
      <c r="F43">
        <v>10.87</v>
      </c>
      <c r="H43">
        <v>7.6</v>
      </c>
      <c r="J43">
        <v>16</v>
      </c>
      <c r="L43">
        <v>2.0699999999999998</v>
      </c>
      <c r="N43">
        <v>48.91</v>
      </c>
      <c r="P43">
        <v>14.67</v>
      </c>
      <c r="R43">
        <v>50.77</v>
      </c>
      <c r="T43">
        <v>4.8099999999999996</v>
      </c>
      <c r="V43">
        <v>53.12</v>
      </c>
      <c r="X43" s="1">
        <v>3.271759259259259E-3</v>
      </c>
    </row>
    <row r="44" spans="1:24" hidden="1" x14ac:dyDescent="0.3">
      <c r="A44">
        <v>2022</v>
      </c>
      <c r="B44" t="s">
        <v>35</v>
      </c>
      <c r="C44" t="s">
        <v>40</v>
      </c>
      <c r="D44">
        <v>8354</v>
      </c>
      <c r="E44" t="str">
        <f t="shared" si="1"/>
        <v/>
      </c>
    </row>
    <row r="45" spans="1:24" hidden="1" x14ac:dyDescent="0.3">
      <c r="A45">
        <v>2019</v>
      </c>
      <c r="B45" t="s">
        <v>32</v>
      </c>
      <c r="C45" t="s">
        <v>41</v>
      </c>
      <c r="D45">
        <v>8353</v>
      </c>
      <c r="E45" t="str">
        <f t="shared" si="1"/>
        <v/>
      </c>
    </row>
    <row r="46" spans="1:24" hidden="1" x14ac:dyDescent="0.3">
      <c r="A46">
        <v>2019</v>
      </c>
      <c r="B46" t="s">
        <v>70</v>
      </c>
      <c r="C46" t="s">
        <v>83</v>
      </c>
      <c r="D46">
        <v>8352</v>
      </c>
      <c r="E46" t="str">
        <f t="shared" si="1"/>
        <v/>
      </c>
    </row>
    <row r="47" spans="1:24" hidden="1" x14ac:dyDescent="0.3">
      <c r="A47">
        <v>2019</v>
      </c>
      <c r="B47" t="s">
        <v>61</v>
      </c>
      <c r="C47" t="s">
        <v>69</v>
      </c>
      <c r="D47">
        <v>8344</v>
      </c>
      <c r="E47" t="str">
        <f t="shared" si="1"/>
        <v/>
      </c>
    </row>
    <row r="48" spans="1:24" hidden="1" x14ac:dyDescent="0.3">
      <c r="A48">
        <v>2019</v>
      </c>
      <c r="B48" t="s">
        <v>30</v>
      </c>
      <c r="C48" t="s">
        <v>41</v>
      </c>
      <c r="D48">
        <v>8336</v>
      </c>
      <c r="E48" t="str">
        <f t="shared" si="1"/>
        <v/>
      </c>
    </row>
    <row r="49" spans="1:24" x14ac:dyDescent="0.3">
      <c r="A49">
        <v>2021</v>
      </c>
      <c r="B49" t="s">
        <v>84</v>
      </c>
      <c r="C49" t="s">
        <v>67</v>
      </c>
      <c r="D49">
        <v>8336</v>
      </c>
      <c r="E49" t="str">
        <f t="shared" si="1"/>
        <v>X</v>
      </c>
      <c r="F49">
        <v>11.03</v>
      </c>
      <c r="H49">
        <v>7.22</v>
      </c>
      <c r="J49">
        <v>14.86</v>
      </c>
      <c r="L49">
        <v>2</v>
      </c>
      <c r="N49">
        <v>48.58</v>
      </c>
      <c r="P49">
        <v>14.09</v>
      </c>
      <c r="R49">
        <v>47.66</v>
      </c>
      <c r="T49">
        <v>4.9000000000000004</v>
      </c>
      <c r="V49">
        <v>56.95</v>
      </c>
      <c r="X49" s="1">
        <v>3.0384259259259266E-3</v>
      </c>
    </row>
    <row r="50" spans="1:24" x14ac:dyDescent="0.3">
      <c r="A50">
        <v>2021</v>
      </c>
      <c r="B50" t="s">
        <v>85</v>
      </c>
      <c r="C50" t="s">
        <v>86</v>
      </c>
      <c r="D50">
        <v>8333</v>
      </c>
      <c r="E50" t="str">
        <f t="shared" si="1"/>
        <v>X</v>
      </c>
      <c r="F50">
        <v>10.74</v>
      </c>
      <c r="H50">
        <v>7.68</v>
      </c>
      <c r="J50">
        <v>14.87</v>
      </c>
      <c r="L50">
        <v>1.96</v>
      </c>
      <c r="N50">
        <v>48.4</v>
      </c>
      <c r="P50">
        <v>14.6</v>
      </c>
      <c r="R50">
        <v>41.7</v>
      </c>
      <c r="T50">
        <v>5</v>
      </c>
      <c r="V50">
        <v>59.4</v>
      </c>
      <c r="X50" s="1">
        <v>3.1009259259259258E-3</v>
      </c>
    </row>
    <row r="51" spans="1:24" hidden="1" x14ac:dyDescent="0.3">
      <c r="A51">
        <v>2022</v>
      </c>
      <c r="B51" t="s">
        <v>58</v>
      </c>
      <c r="C51" t="s">
        <v>60</v>
      </c>
      <c r="D51">
        <v>8333</v>
      </c>
      <c r="E51" t="str">
        <f t="shared" si="1"/>
        <v/>
      </c>
    </row>
    <row r="52" spans="1:24" x14ac:dyDescent="0.3">
      <c r="A52">
        <v>2021</v>
      </c>
      <c r="B52" t="s">
        <v>87</v>
      </c>
      <c r="C52" t="s">
        <v>41</v>
      </c>
      <c r="D52">
        <v>8331</v>
      </c>
      <c r="E52" t="str">
        <f t="shared" si="1"/>
        <v>X</v>
      </c>
      <c r="F52">
        <v>10.96</v>
      </c>
      <c r="H52">
        <v>7.29</v>
      </c>
      <c r="J52">
        <v>16.86</v>
      </c>
      <c r="L52">
        <v>1.97</v>
      </c>
      <c r="N52">
        <v>49.33</v>
      </c>
      <c r="P52">
        <v>14.77</v>
      </c>
      <c r="R52">
        <v>44.98</v>
      </c>
      <c r="T52">
        <v>4.9000000000000004</v>
      </c>
      <c r="V52">
        <v>65.150000000000006</v>
      </c>
      <c r="X52" s="1">
        <v>3.1834490740740742E-3</v>
      </c>
    </row>
    <row r="53" spans="1:24" x14ac:dyDescent="0.3">
      <c r="A53">
        <v>2021</v>
      </c>
      <c r="B53" t="s">
        <v>88</v>
      </c>
      <c r="C53" t="s">
        <v>47</v>
      </c>
      <c r="D53">
        <v>8322</v>
      </c>
      <c r="E53" t="str">
        <f t="shared" si="1"/>
        <v>X</v>
      </c>
      <c r="F53">
        <v>10.66</v>
      </c>
      <c r="H53">
        <v>7.3</v>
      </c>
      <c r="J53">
        <v>13.97</v>
      </c>
      <c r="L53">
        <v>2.0499999999999998</v>
      </c>
      <c r="N53">
        <v>48</v>
      </c>
      <c r="P53">
        <v>14.13</v>
      </c>
      <c r="R53">
        <v>43.7</v>
      </c>
      <c r="T53">
        <v>4.9000000000000004</v>
      </c>
      <c r="V53">
        <v>55.82</v>
      </c>
      <c r="X53" s="1">
        <v>3.0997685185185186E-3</v>
      </c>
    </row>
    <row r="54" spans="1:24" x14ac:dyDescent="0.3">
      <c r="A54">
        <v>2022</v>
      </c>
      <c r="B54" t="s">
        <v>89</v>
      </c>
      <c r="C54" t="s">
        <v>90</v>
      </c>
      <c r="D54">
        <v>8310</v>
      </c>
      <c r="E54" t="str">
        <f t="shared" si="1"/>
        <v>X</v>
      </c>
      <c r="F54">
        <v>10.86</v>
      </c>
      <c r="H54">
        <v>7.63</v>
      </c>
      <c r="J54">
        <v>13.63</v>
      </c>
      <c r="L54">
        <v>1.95</v>
      </c>
      <c r="N54">
        <v>48.54</v>
      </c>
      <c r="P54">
        <v>14.23</v>
      </c>
      <c r="R54">
        <v>44.92</v>
      </c>
      <c r="T54">
        <v>5</v>
      </c>
      <c r="V54">
        <v>61.9</v>
      </c>
      <c r="X54" s="1">
        <v>3.1726851851851851E-3</v>
      </c>
    </row>
    <row r="55" spans="1:24" x14ac:dyDescent="0.3">
      <c r="A55">
        <v>2022</v>
      </c>
      <c r="B55" t="s">
        <v>91</v>
      </c>
      <c r="C55" t="s">
        <v>92</v>
      </c>
      <c r="D55">
        <v>8307</v>
      </c>
      <c r="E55" t="str">
        <f t="shared" si="1"/>
        <v>X</v>
      </c>
      <c r="F55">
        <v>10.9</v>
      </c>
      <c r="H55">
        <v>7.7</v>
      </c>
      <c r="J55">
        <v>14.25</v>
      </c>
      <c r="L55">
        <v>1.95</v>
      </c>
      <c r="N55">
        <v>49.52</v>
      </c>
      <c r="P55">
        <v>14.46</v>
      </c>
      <c r="R55">
        <v>45.8</v>
      </c>
      <c r="T55">
        <v>5.05</v>
      </c>
      <c r="V55">
        <v>60.83</v>
      </c>
      <c r="X55" s="1">
        <v>3.1606481481481481E-3</v>
      </c>
    </row>
    <row r="56" spans="1:24" x14ac:dyDescent="0.3">
      <c r="A56">
        <v>2019</v>
      </c>
      <c r="B56" t="s">
        <v>93</v>
      </c>
      <c r="C56" t="s">
        <v>41</v>
      </c>
      <c r="D56">
        <v>8306</v>
      </c>
      <c r="E56" t="str">
        <f t="shared" si="1"/>
        <v>X</v>
      </c>
      <c r="F56">
        <v>11.1</v>
      </c>
      <c r="H56">
        <v>7.57</v>
      </c>
      <c r="J56">
        <v>15.09</v>
      </c>
      <c r="L56">
        <v>1.97</v>
      </c>
      <c r="N56">
        <v>49.26</v>
      </c>
      <c r="P56">
        <v>14.42</v>
      </c>
      <c r="R56">
        <v>44.31</v>
      </c>
      <c r="T56">
        <v>4.9000000000000004</v>
      </c>
      <c r="V56">
        <v>64.19</v>
      </c>
      <c r="X56" s="1">
        <v>3.1319444444444441E-3</v>
      </c>
    </row>
    <row r="57" spans="1:24" hidden="1" x14ac:dyDescent="0.3">
      <c r="A57">
        <v>2021</v>
      </c>
      <c r="B57" t="s">
        <v>72</v>
      </c>
      <c r="C57" t="s">
        <v>60</v>
      </c>
      <c r="D57">
        <v>8306</v>
      </c>
      <c r="E57" t="str">
        <f t="shared" si="1"/>
        <v/>
      </c>
    </row>
    <row r="58" spans="1:24" x14ac:dyDescent="0.3">
      <c r="A58">
        <v>2022</v>
      </c>
      <c r="B58" t="s">
        <v>30</v>
      </c>
      <c r="C58" t="s">
        <v>41</v>
      </c>
      <c r="D58">
        <v>8303</v>
      </c>
      <c r="E58" t="str">
        <f t="shared" si="1"/>
        <v>X</v>
      </c>
      <c r="F58">
        <v>11.18</v>
      </c>
      <c r="H58">
        <v>7.28</v>
      </c>
      <c r="J58">
        <v>14.59</v>
      </c>
      <c r="L58">
        <v>1.91</v>
      </c>
      <c r="N58">
        <v>48.62</v>
      </c>
      <c r="P58">
        <v>14.59</v>
      </c>
      <c r="R58">
        <v>45.09</v>
      </c>
      <c r="T58">
        <v>4.8</v>
      </c>
      <c r="V58">
        <v>69.290000000000006</v>
      </c>
      <c r="X58" s="1">
        <v>2.9665509259259259E-3</v>
      </c>
    </row>
    <row r="59" spans="1:24" hidden="1" x14ac:dyDescent="0.3">
      <c r="A59">
        <v>2021</v>
      </c>
      <c r="B59" t="s">
        <v>66</v>
      </c>
      <c r="C59" t="s">
        <v>94</v>
      </c>
      <c r="D59">
        <v>8300</v>
      </c>
      <c r="E59" t="str">
        <f t="shared" si="1"/>
        <v/>
      </c>
    </row>
    <row r="60" spans="1:24" x14ac:dyDescent="0.3">
      <c r="A60">
        <v>2021</v>
      </c>
      <c r="B60" t="s">
        <v>95</v>
      </c>
      <c r="C60" t="s">
        <v>96</v>
      </c>
      <c r="D60">
        <v>8299</v>
      </c>
      <c r="E60" t="str">
        <f t="shared" si="1"/>
        <v>X</v>
      </c>
      <c r="F60">
        <v>10.71</v>
      </c>
      <c r="H60">
        <v>7.27</v>
      </c>
      <c r="J60">
        <v>14.59</v>
      </c>
      <c r="L60">
        <v>1.98</v>
      </c>
      <c r="N60">
        <v>48.09</v>
      </c>
      <c r="P60">
        <v>14.79</v>
      </c>
      <c r="R60">
        <v>48.87</v>
      </c>
      <c r="T60">
        <v>4.91</v>
      </c>
      <c r="V60">
        <v>58.85</v>
      </c>
      <c r="X60" s="1">
        <v>3.1803240740740737E-3</v>
      </c>
    </row>
    <row r="61" spans="1:24" x14ac:dyDescent="0.3">
      <c r="A61">
        <v>2022</v>
      </c>
      <c r="B61" t="s">
        <v>97</v>
      </c>
      <c r="C61" t="s">
        <v>92</v>
      </c>
      <c r="D61">
        <v>8298</v>
      </c>
      <c r="E61" t="str">
        <f t="shared" si="1"/>
        <v>X</v>
      </c>
      <c r="F61">
        <v>11.17</v>
      </c>
      <c r="H61">
        <v>7.77</v>
      </c>
      <c r="J61">
        <v>13.84</v>
      </c>
      <c r="L61">
        <v>2.16</v>
      </c>
      <c r="N61">
        <v>48.76</v>
      </c>
      <c r="P61">
        <v>14.81</v>
      </c>
      <c r="R61">
        <v>43.67</v>
      </c>
      <c r="T61">
        <v>4.6500000000000004</v>
      </c>
      <c r="V61">
        <v>61.55</v>
      </c>
      <c r="X61" s="1">
        <v>3.1146990740740736E-3</v>
      </c>
    </row>
    <row r="62" spans="1:24" hidden="1" x14ac:dyDescent="0.3">
      <c r="A62">
        <v>2019</v>
      </c>
      <c r="B62" t="s">
        <v>76</v>
      </c>
      <c r="C62" t="s">
        <v>38</v>
      </c>
      <c r="D62">
        <v>8297</v>
      </c>
      <c r="E62" t="str">
        <f t="shared" si="1"/>
        <v/>
      </c>
    </row>
    <row r="63" spans="1:24" x14ac:dyDescent="0.3">
      <c r="A63">
        <v>2019</v>
      </c>
      <c r="B63" t="s">
        <v>98</v>
      </c>
      <c r="C63" t="s">
        <v>99</v>
      </c>
      <c r="D63">
        <v>8295</v>
      </c>
      <c r="E63" t="str">
        <f t="shared" si="1"/>
        <v>X</v>
      </c>
      <c r="F63">
        <v>10.72</v>
      </c>
      <c r="H63">
        <v>7.36</v>
      </c>
      <c r="J63">
        <v>14.11</v>
      </c>
      <c r="L63">
        <v>1.91</v>
      </c>
      <c r="N63">
        <v>48.44</v>
      </c>
      <c r="P63">
        <v>13.78</v>
      </c>
      <c r="R63">
        <v>49.47</v>
      </c>
      <c r="T63">
        <v>5</v>
      </c>
      <c r="V63">
        <v>60.74</v>
      </c>
      <c r="X63" s="1">
        <v>3.3849537037037038E-3</v>
      </c>
    </row>
    <row r="64" spans="1:24" x14ac:dyDescent="0.3">
      <c r="A64">
        <v>2022</v>
      </c>
      <c r="B64" t="s">
        <v>32</v>
      </c>
      <c r="C64" t="s">
        <v>96</v>
      </c>
      <c r="D64">
        <v>8289</v>
      </c>
      <c r="E64" t="str">
        <f t="shared" si="1"/>
        <v>X</v>
      </c>
      <c r="F64">
        <v>11.24</v>
      </c>
      <c r="H64">
        <v>7.37</v>
      </c>
      <c r="J64">
        <v>14.81</v>
      </c>
      <c r="L64">
        <v>2.1</v>
      </c>
      <c r="N64">
        <v>51.08</v>
      </c>
      <c r="P64">
        <v>14.95</v>
      </c>
      <c r="R64">
        <v>44.94</v>
      </c>
      <c r="T64">
        <v>5.22</v>
      </c>
      <c r="V64">
        <v>64.680000000000007</v>
      </c>
      <c r="X64" s="1">
        <v>3.1501157407407402E-3</v>
      </c>
    </row>
    <row r="65" spans="1:24" hidden="1" x14ac:dyDescent="0.3">
      <c r="A65">
        <v>2021</v>
      </c>
      <c r="B65" t="s">
        <v>59</v>
      </c>
      <c r="C65" t="s">
        <v>100</v>
      </c>
      <c r="D65">
        <v>8284</v>
      </c>
      <c r="E65" t="str">
        <f t="shared" si="1"/>
        <v/>
      </c>
    </row>
    <row r="66" spans="1:24" x14ac:dyDescent="0.3">
      <c r="A66">
        <v>2022</v>
      </c>
      <c r="B66" t="s">
        <v>33</v>
      </c>
      <c r="C66" t="s">
        <v>41</v>
      </c>
      <c r="D66">
        <v>8272</v>
      </c>
      <c r="E66" t="str">
        <f t="shared" ref="E66:E97" si="2">IF(_xlfn.MAXIFS(D:D,B:B,B66,A:A,"&gt;="&amp;A66)=D66,"X","")</f>
        <v>X</v>
      </c>
      <c r="F66">
        <v>10.91</v>
      </c>
      <c r="H66">
        <v>7.56</v>
      </c>
      <c r="J66">
        <v>14.16</v>
      </c>
      <c r="L66">
        <v>2.0299999999999998</v>
      </c>
      <c r="N66">
        <v>48.28</v>
      </c>
      <c r="P66">
        <v>14.56</v>
      </c>
      <c r="R66">
        <v>43.83</v>
      </c>
      <c r="T66">
        <v>5</v>
      </c>
      <c r="V66">
        <v>59.86</v>
      </c>
      <c r="X66" s="1">
        <v>3.2339120370370369E-3</v>
      </c>
    </row>
    <row r="67" spans="1:24" hidden="1" x14ac:dyDescent="0.3">
      <c r="A67">
        <v>2021</v>
      </c>
      <c r="B67" t="s">
        <v>30</v>
      </c>
      <c r="C67" t="s">
        <v>41</v>
      </c>
      <c r="D67">
        <v>8263</v>
      </c>
      <c r="E67" t="str">
        <f t="shared" si="2"/>
        <v/>
      </c>
    </row>
    <row r="68" spans="1:24" x14ac:dyDescent="0.3">
      <c r="A68">
        <v>2021</v>
      </c>
      <c r="B68" t="s">
        <v>101</v>
      </c>
      <c r="C68" t="s">
        <v>60</v>
      </c>
      <c r="D68">
        <v>8261</v>
      </c>
      <c r="E68" t="str">
        <f t="shared" si="2"/>
        <v>X</v>
      </c>
      <c r="F68">
        <v>10.94</v>
      </c>
      <c r="H68">
        <v>7.51</v>
      </c>
      <c r="J68">
        <v>15.49</v>
      </c>
      <c r="L68">
        <v>2.1</v>
      </c>
      <c r="N68">
        <v>49.1</v>
      </c>
      <c r="P68">
        <v>15.2</v>
      </c>
      <c r="R68">
        <v>46.46</v>
      </c>
      <c r="T68">
        <v>4.51</v>
      </c>
      <c r="V68">
        <v>63.11</v>
      </c>
      <c r="X68" s="1">
        <v>3.1917824074074075E-3</v>
      </c>
    </row>
    <row r="69" spans="1:24" x14ac:dyDescent="0.3">
      <c r="A69">
        <v>2020</v>
      </c>
      <c r="B69" t="s">
        <v>102</v>
      </c>
      <c r="C69" t="s">
        <v>103</v>
      </c>
      <c r="D69">
        <v>8260</v>
      </c>
      <c r="E69" t="str">
        <f t="shared" si="2"/>
        <v>X</v>
      </c>
      <c r="F69">
        <v>11.03</v>
      </c>
      <c r="H69">
        <v>7.42</v>
      </c>
      <c r="J69">
        <v>15.82</v>
      </c>
      <c r="L69">
        <v>1.98</v>
      </c>
      <c r="N69">
        <v>50.75</v>
      </c>
      <c r="P69">
        <v>14.31</v>
      </c>
      <c r="R69">
        <v>41.88</v>
      </c>
      <c r="T69">
        <v>4.9000000000000004</v>
      </c>
      <c r="V69">
        <v>69.69</v>
      </c>
      <c r="X69" s="1">
        <v>3.2363425925925923E-3</v>
      </c>
    </row>
    <row r="70" spans="1:24" hidden="1" x14ac:dyDescent="0.3">
      <c r="A70">
        <v>2019</v>
      </c>
      <c r="B70" t="s">
        <v>76</v>
      </c>
      <c r="C70" t="s">
        <v>104</v>
      </c>
      <c r="D70">
        <v>8251</v>
      </c>
      <c r="E70" t="str">
        <f t="shared" si="2"/>
        <v/>
      </c>
    </row>
    <row r="71" spans="1:24" x14ac:dyDescent="0.3">
      <c r="A71">
        <v>2022</v>
      </c>
      <c r="B71" t="s">
        <v>70</v>
      </c>
      <c r="C71" t="s">
        <v>96</v>
      </c>
      <c r="D71">
        <v>8250</v>
      </c>
      <c r="E71" t="str">
        <f t="shared" si="2"/>
        <v>X</v>
      </c>
      <c r="F71">
        <v>10.72</v>
      </c>
      <c r="H71">
        <v>7.32</v>
      </c>
      <c r="J71">
        <v>14.75</v>
      </c>
      <c r="L71">
        <v>1.95</v>
      </c>
      <c r="N71">
        <v>48.07</v>
      </c>
      <c r="P71">
        <v>14.49</v>
      </c>
      <c r="R71">
        <v>45.29</v>
      </c>
      <c r="T71">
        <v>4.82</v>
      </c>
      <c r="V71">
        <v>57.59</v>
      </c>
      <c r="X71" s="1">
        <v>3.1077546296296291E-3</v>
      </c>
    </row>
    <row r="72" spans="1:24" x14ac:dyDescent="0.3">
      <c r="A72">
        <v>2022</v>
      </c>
      <c r="B72" t="s">
        <v>36</v>
      </c>
      <c r="C72" t="s">
        <v>41</v>
      </c>
      <c r="D72">
        <v>8246</v>
      </c>
      <c r="E72" t="str">
        <f t="shared" si="2"/>
        <v>X</v>
      </c>
      <c r="F72">
        <v>10.62</v>
      </c>
      <c r="H72">
        <v>7.15</v>
      </c>
      <c r="J72">
        <v>13.9</v>
      </c>
      <c r="L72">
        <v>1.97</v>
      </c>
      <c r="N72">
        <v>47.28</v>
      </c>
      <c r="P72">
        <v>14.45</v>
      </c>
      <c r="R72">
        <v>42.73</v>
      </c>
      <c r="T72">
        <v>4.9000000000000004</v>
      </c>
      <c r="V72">
        <v>56.6</v>
      </c>
      <c r="X72" s="1">
        <v>3.0240740740740744E-3</v>
      </c>
    </row>
    <row r="73" spans="1:24" hidden="1" x14ac:dyDescent="0.3">
      <c r="A73">
        <v>2019</v>
      </c>
      <c r="B73" t="s">
        <v>34</v>
      </c>
      <c r="C73" t="s">
        <v>65</v>
      </c>
      <c r="D73">
        <v>8240</v>
      </c>
      <c r="E73" t="str">
        <f t="shared" si="2"/>
        <v/>
      </c>
    </row>
    <row r="74" spans="1:24" hidden="1" x14ac:dyDescent="0.3">
      <c r="A74">
        <v>2021</v>
      </c>
      <c r="B74" t="s">
        <v>63</v>
      </c>
      <c r="C74" t="s">
        <v>105</v>
      </c>
      <c r="D74">
        <v>8238</v>
      </c>
      <c r="E74" t="str">
        <f t="shared" si="2"/>
        <v/>
      </c>
    </row>
    <row r="75" spans="1:24" hidden="1" x14ac:dyDescent="0.3">
      <c r="A75">
        <v>2019</v>
      </c>
      <c r="B75" t="s">
        <v>87</v>
      </c>
      <c r="C75" t="s">
        <v>106</v>
      </c>
      <c r="D75">
        <v>8237</v>
      </c>
      <c r="E75" t="str">
        <f t="shared" si="2"/>
        <v/>
      </c>
    </row>
    <row r="76" spans="1:24" hidden="1" x14ac:dyDescent="0.3">
      <c r="A76">
        <v>2021</v>
      </c>
      <c r="B76" t="s">
        <v>68</v>
      </c>
      <c r="C76" t="s">
        <v>47</v>
      </c>
      <c r="D76">
        <v>8236</v>
      </c>
      <c r="E76" t="str">
        <f t="shared" si="2"/>
        <v/>
      </c>
    </row>
    <row r="77" spans="1:24" hidden="1" x14ac:dyDescent="0.3">
      <c r="A77">
        <v>2020</v>
      </c>
      <c r="B77" t="s">
        <v>35</v>
      </c>
      <c r="C77" t="s">
        <v>107</v>
      </c>
      <c r="D77">
        <v>8231</v>
      </c>
      <c r="E77" t="str">
        <f t="shared" si="2"/>
        <v/>
      </c>
    </row>
    <row r="78" spans="1:24" x14ac:dyDescent="0.3">
      <c r="A78">
        <v>2019</v>
      </c>
      <c r="B78" t="s">
        <v>108</v>
      </c>
      <c r="C78" t="s">
        <v>99</v>
      </c>
      <c r="D78">
        <v>8227</v>
      </c>
      <c r="E78" t="str">
        <f t="shared" si="2"/>
        <v>X</v>
      </c>
      <c r="F78">
        <v>10.6</v>
      </c>
      <c r="H78">
        <v>7.5</v>
      </c>
      <c r="J78">
        <v>15.11</v>
      </c>
      <c r="L78">
        <v>1.94</v>
      </c>
      <c r="N78">
        <v>49.27</v>
      </c>
      <c r="P78">
        <v>14.02</v>
      </c>
      <c r="R78">
        <v>44.88</v>
      </c>
      <c r="T78">
        <v>4.9000000000000004</v>
      </c>
      <c r="V78">
        <v>51.42</v>
      </c>
      <c r="X78" s="1">
        <v>3.1695601851851854E-3</v>
      </c>
    </row>
    <row r="79" spans="1:24" hidden="1" x14ac:dyDescent="0.3">
      <c r="A79">
        <v>2019</v>
      </c>
      <c r="B79" t="s">
        <v>33</v>
      </c>
      <c r="C79" t="s">
        <v>41</v>
      </c>
      <c r="D79">
        <v>8224</v>
      </c>
      <c r="E79" t="str">
        <f t="shared" si="2"/>
        <v/>
      </c>
    </row>
    <row r="80" spans="1:24" hidden="1" x14ac:dyDescent="0.3">
      <c r="A80">
        <v>2021</v>
      </c>
      <c r="B80" t="s">
        <v>84</v>
      </c>
      <c r="C80" t="s">
        <v>109</v>
      </c>
      <c r="D80">
        <v>8223</v>
      </c>
      <c r="E80" t="str">
        <f t="shared" si="2"/>
        <v/>
      </c>
    </row>
    <row r="81" spans="1:24" hidden="1" x14ac:dyDescent="0.3">
      <c r="A81">
        <v>2019</v>
      </c>
      <c r="B81" t="s">
        <v>93</v>
      </c>
      <c r="C81" t="s">
        <v>38</v>
      </c>
      <c r="D81">
        <v>8222</v>
      </c>
      <c r="E81" t="str">
        <f t="shared" si="2"/>
        <v/>
      </c>
    </row>
    <row r="82" spans="1:24" x14ac:dyDescent="0.3">
      <c r="A82">
        <v>2021</v>
      </c>
      <c r="B82" t="s">
        <v>110</v>
      </c>
      <c r="C82" t="s">
        <v>41</v>
      </c>
      <c r="D82">
        <v>8222</v>
      </c>
      <c r="E82" t="str">
        <f t="shared" si="2"/>
        <v>X</v>
      </c>
      <c r="F82">
        <v>11.32</v>
      </c>
      <c r="H82">
        <v>7.4</v>
      </c>
      <c r="J82">
        <v>14.89</v>
      </c>
      <c r="L82">
        <v>2</v>
      </c>
      <c r="N82">
        <v>49.94</v>
      </c>
      <c r="P82">
        <v>14.35</v>
      </c>
      <c r="R82">
        <v>47.27</v>
      </c>
      <c r="T82">
        <v>4.9000000000000004</v>
      </c>
      <c r="V82">
        <v>62.77</v>
      </c>
      <c r="X82" s="1">
        <v>3.1797453703703705E-3</v>
      </c>
    </row>
    <row r="83" spans="1:24" hidden="1" x14ac:dyDescent="0.3">
      <c r="A83">
        <v>2019</v>
      </c>
      <c r="B83" t="s">
        <v>74</v>
      </c>
      <c r="C83" t="s">
        <v>69</v>
      </c>
      <c r="D83">
        <v>8214</v>
      </c>
      <c r="E83" t="str">
        <f t="shared" si="2"/>
        <v/>
      </c>
    </row>
    <row r="84" spans="1:24" hidden="1" x14ac:dyDescent="0.3">
      <c r="A84">
        <v>2021</v>
      </c>
      <c r="B84" t="s">
        <v>61</v>
      </c>
      <c r="C84" t="s">
        <v>111</v>
      </c>
      <c r="D84">
        <v>8213</v>
      </c>
      <c r="E84" t="str">
        <f t="shared" si="2"/>
        <v/>
      </c>
    </row>
    <row r="85" spans="1:24" hidden="1" x14ac:dyDescent="0.3">
      <c r="A85">
        <v>2021</v>
      </c>
      <c r="B85" t="s">
        <v>70</v>
      </c>
      <c r="C85" t="s">
        <v>47</v>
      </c>
      <c r="D85">
        <v>8213</v>
      </c>
      <c r="E85" t="str">
        <f t="shared" si="2"/>
        <v/>
      </c>
    </row>
    <row r="86" spans="1:24" x14ac:dyDescent="0.3">
      <c r="A86">
        <v>2019</v>
      </c>
      <c r="B86" t="s">
        <v>112</v>
      </c>
      <c r="C86" t="s">
        <v>41</v>
      </c>
      <c r="D86">
        <v>8209</v>
      </c>
      <c r="E86" t="str">
        <f t="shared" si="2"/>
        <v>X</v>
      </c>
      <c r="F86">
        <v>11.12</v>
      </c>
      <c r="H86">
        <v>7.28</v>
      </c>
      <c r="J86">
        <v>14.86</v>
      </c>
      <c r="L86">
        <v>2</v>
      </c>
      <c r="N86">
        <v>50.16</v>
      </c>
      <c r="P86">
        <v>14.64</v>
      </c>
      <c r="R86">
        <v>47.27</v>
      </c>
      <c r="T86">
        <v>4.8</v>
      </c>
      <c r="V86">
        <v>60.11</v>
      </c>
      <c r="X86" s="1">
        <v>3.0168981481481483E-3</v>
      </c>
    </row>
    <row r="87" spans="1:24" hidden="1" x14ac:dyDescent="0.3">
      <c r="A87">
        <v>2021</v>
      </c>
      <c r="B87" t="s">
        <v>88</v>
      </c>
      <c r="C87" t="s">
        <v>113</v>
      </c>
      <c r="D87">
        <v>8209</v>
      </c>
      <c r="E87" t="str">
        <f t="shared" si="2"/>
        <v/>
      </c>
    </row>
    <row r="88" spans="1:24" x14ac:dyDescent="0.3">
      <c r="A88">
        <v>2019</v>
      </c>
      <c r="B88" t="s">
        <v>114</v>
      </c>
      <c r="C88" t="s">
        <v>40</v>
      </c>
      <c r="D88">
        <v>8205</v>
      </c>
      <c r="E88" t="str">
        <f t="shared" si="2"/>
        <v>X</v>
      </c>
      <c r="F88">
        <v>11.03</v>
      </c>
      <c r="H88">
        <v>7.37</v>
      </c>
      <c r="J88">
        <v>15.38</v>
      </c>
      <c r="L88">
        <v>2.08</v>
      </c>
      <c r="N88">
        <v>50.19</v>
      </c>
      <c r="P88">
        <v>14.34</v>
      </c>
      <c r="R88">
        <v>50.62</v>
      </c>
      <c r="T88">
        <v>4.5</v>
      </c>
      <c r="V88">
        <v>61.6</v>
      </c>
      <c r="X88" s="1">
        <v>3.3626157407407407E-3</v>
      </c>
    </row>
    <row r="89" spans="1:24" hidden="1" x14ac:dyDescent="0.3">
      <c r="A89">
        <v>2019</v>
      </c>
      <c r="B89" t="s">
        <v>85</v>
      </c>
      <c r="C89" t="s">
        <v>115</v>
      </c>
      <c r="D89">
        <v>8204</v>
      </c>
      <c r="E89" t="str">
        <f t="shared" si="2"/>
        <v/>
      </c>
    </row>
    <row r="90" spans="1:24" hidden="1" x14ac:dyDescent="0.3">
      <c r="A90">
        <v>2020</v>
      </c>
      <c r="B90" t="s">
        <v>87</v>
      </c>
      <c r="C90" t="s">
        <v>116</v>
      </c>
      <c r="D90">
        <v>8202</v>
      </c>
      <c r="E90" t="str">
        <f t="shared" si="2"/>
        <v/>
      </c>
    </row>
    <row r="91" spans="1:24" hidden="1" x14ac:dyDescent="0.3">
      <c r="A91">
        <v>2021</v>
      </c>
      <c r="B91" t="s">
        <v>58</v>
      </c>
      <c r="C91" t="s">
        <v>128</v>
      </c>
      <c r="D91">
        <v>8196</v>
      </c>
      <c r="E91" t="str">
        <f t="shared" si="2"/>
        <v/>
      </c>
    </row>
    <row r="92" spans="1:24" hidden="1" x14ac:dyDescent="0.3">
      <c r="A92">
        <v>2021</v>
      </c>
      <c r="B92" t="s">
        <v>33</v>
      </c>
      <c r="C92" t="s">
        <v>41</v>
      </c>
      <c r="D92">
        <v>8190</v>
      </c>
      <c r="E92" t="str">
        <f t="shared" si="2"/>
        <v/>
      </c>
    </row>
    <row r="93" spans="1:24" hidden="1" x14ac:dyDescent="0.3">
      <c r="A93">
        <v>2019</v>
      </c>
      <c r="B93" t="s">
        <v>72</v>
      </c>
      <c r="C93" t="s">
        <v>99</v>
      </c>
      <c r="D93">
        <v>8188</v>
      </c>
      <c r="E93" t="str">
        <f t="shared" si="2"/>
        <v/>
      </c>
    </row>
    <row r="94" spans="1:24" hidden="1" x14ac:dyDescent="0.3">
      <c r="A94">
        <v>2019</v>
      </c>
      <c r="B94" t="s">
        <v>78</v>
      </c>
      <c r="C94" t="s">
        <v>41</v>
      </c>
      <c r="D94">
        <v>8185</v>
      </c>
      <c r="E94" t="str">
        <f t="shared" si="2"/>
        <v/>
      </c>
    </row>
    <row r="95" spans="1:24" hidden="1" x14ac:dyDescent="0.3">
      <c r="A95">
        <v>2021</v>
      </c>
      <c r="B95" t="s">
        <v>33</v>
      </c>
      <c r="C95" t="s">
        <v>40</v>
      </c>
      <c r="D95">
        <v>8184</v>
      </c>
      <c r="E95" t="str">
        <f t="shared" si="2"/>
        <v/>
      </c>
    </row>
    <row r="96" spans="1:24" hidden="1" x14ac:dyDescent="0.3">
      <c r="A96">
        <v>2019</v>
      </c>
      <c r="B96" t="s">
        <v>32</v>
      </c>
      <c r="C96" t="s">
        <v>106</v>
      </c>
      <c r="D96">
        <v>8181</v>
      </c>
      <c r="E96" t="str">
        <f t="shared" si="2"/>
        <v/>
      </c>
    </row>
    <row r="97" spans="1:24" x14ac:dyDescent="0.3">
      <c r="A97">
        <v>2022</v>
      </c>
      <c r="B97" t="s">
        <v>166</v>
      </c>
      <c r="C97" t="s">
        <v>64</v>
      </c>
      <c r="D97">
        <v>8179</v>
      </c>
      <c r="E97" t="str">
        <f t="shared" si="2"/>
        <v>X</v>
      </c>
      <c r="F97">
        <v>10.65</v>
      </c>
      <c r="H97">
        <v>7.45</v>
      </c>
      <c r="J97">
        <v>14.11</v>
      </c>
      <c r="L97">
        <v>1.95</v>
      </c>
      <c r="N97">
        <v>46.41</v>
      </c>
      <c r="P97">
        <v>14.48</v>
      </c>
      <c r="R97">
        <v>42.63</v>
      </c>
      <c r="T97">
        <v>4.3</v>
      </c>
      <c r="V97">
        <v>60.39</v>
      </c>
      <c r="X97" s="1">
        <v>3.1002314814814816E-3</v>
      </c>
    </row>
    <row r="98" spans="1:24" hidden="1" x14ac:dyDescent="0.3">
      <c r="A98">
        <v>2021</v>
      </c>
      <c r="B98" t="s">
        <v>85</v>
      </c>
      <c r="C98" t="s">
        <v>47</v>
      </c>
      <c r="D98">
        <v>8176</v>
      </c>
      <c r="E98" t="str">
        <f t="shared" ref="E98:E129" si="3">IF(_xlfn.MAXIFS(D:D,B:B,B98,A:A,"&gt;="&amp;A98)=D98,"X","")</f>
        <v/>
      </c>
    </row>
    <row r="99" spans="1:24" hidden="1" x14ac:dyDescent="0.3">
      <c r="A99">
        <v>2021</v>
      </c>
      <c r="B99" t="s">
        <v>78</v>
      </c>
      <c r="C99" t="s">
        <v>100</v>
      </c>
      <c r="D99">
        <v>8175</v>
      </c>
      <c r="E99" t="str">
        <f t="shared" si="3"/>
        <v/>
      </c>
    </row>
    <row r="100" spans="1:24" hidden="1" x14ac:dyDescent="0.3">
      <c r="A100">
        <v>2019</v>
      </c>
      <c r="B100" t="s">
        <v>31</v>
      </c>
      <c r="C100" t="s">
        <v>65</v>
      </c>
      <c r="D100">
        <v>8161</v>
      </c>
      <c r="E100" t="str">
        <f t="shared" si="3"/>
        <v/>
      </c>
    </row>
    <row r="101" spans="1:24" hidden="1" x14ac:dyDescent="0.3">
      <c r="A101">
        <v>2021</v>
      </c>
      <c r="B101" t="s">
        <v>85</v>
      </c>
      <c r="C101" t="s">
        <v>41</v>
      </c>
      <c r="D101">
        <v>8161</v>
      </c>
      <c r="E101" t="str">
        <f t="shared" si="3"/>
        <v/>
      </c>
    </row>
    <row r="102" spans="1:24" x14ac:dyDescent="0.3">
      <c r="A102">
        <v>2021</v>
      </c>
      <c r="B102" t="s">
        <v>167</v>
      </c>
      <c r="C102" t="s">
        <v>60</v>
      </c>
      <c r="D102">
        <v>8161</v>
      </c>
      <c r="E102" t="str">
        <f t="shared" si="3"/>
        <v>X</v>
      </c>
      <c r="F102">
        <v>10.73</v>
      </c>
      <c r="H102">
        <v>7.34</v>
      </c>
      <c r="J102">
        <v>14.1</v>
      </c>
      <c r="L102">
        <v>1.96</v>
      </c>
      <c r="N102">
        <v>48.48</v>
      </c>
      <c r="P102">
        <v>14.96</v>
      </c>
      <c r="R102">
        <v>43.92</v>
      </c>
      <c r="T102">
        <v>4.75</v>
      </c>
      <c r="V102">
        <v>58.69</v>
      </c>
      <c r="X102" s="1">
        <v>3.0200231481481484E-3</v>
      </c>
    </row>
    <row r="103" spans="1:24" x14ac:dyDescent="0.3">
      <c r="A103">
        <v>2022</v>
      </c>
      <c r="B103" t="s">
        <v>112</v>
      </c>
      <c r="C103" t="s">
        <v>40</v>
      </c>
      <c r="D103">
        <v>8160</v>
      </c>
      <c r="E103" t="str">
        <f t="shared" si="3"/>
        <v>X</v>
      </c>
      <c r="F103">
        <v>11.34</v>
      </c>
      <c r="H103">
        <v>7.09</v>
      </c>
      <c r="J103">
        <v>15.17</v>
      </c>
      <c r="L103">
        <v>2.0699999999999998</v>
      </c>
      <c r="N103">
        <v>50.04</v>
      </c>
      <c r="P103">
        <v>14.76</v>
      </c>
      <c r="R103">
        <v>44.62</v>
      </c>
      <c r="T103">
        <v>5</v>
      </c>
      <c r="V103">
        <v>57.95</v>
      </c>
      <c r="X103" s="1">
        <v>3.0244212962962959E-3</v>
      </c>
    </row>
    <row r="104" spans="1:24" hidden="1" x14ac:dyDescent="0.3">
      <c r="A104">
        <v>2021</v>
      </c>
      <c r="B104" t="s">
        <v>32</v>
      </c>
      <c r="C104" t="s">
        <v>41</v>
      </c>
      <c r="D104">
        <v>8157</v>
      </c>
      <c r="E104" t="str">
        <f t="shared" si="3"/>
        <v/>
      </c>
    </row>
    <row r="105" spans="1:24" x14ac:dyDescent="0.3">
      <c r="A105">
        <v>2021</v>
      </c>
      <c r="B105" t="s">
        <v>168</v>
      </c>
      <c r="C105" t="s">
        <v>41</v>
      </c>
      <c r="D105">
        <v>8156</v>
      </c>
      <c r="E105" t="str">
        <f t="shared" si="3"/>
        <v>X</v>
      </c>
      <c r="F105">
        <v>10.98</v>
      </c>
      <c r="H105">
        <v>7.11</v>
      </c>
      <c r="J105">
        <v>14.55</v>
      </c>
      <c r="L105">
        <v>2</v>
      </c>
      <c r="N105">
        <v>49.66</v>
      </c>
      <c r="P105">
        <v>14.33</v>
      </c>
      <c r="R105">
        <v>43.11</v>
      </c>
      <c r="T105">
        <v>5</v>
      </c>
      <c r="V105">
        <v>60.55</v>
      </c>
      <c r="X105" s="1">
        <v>3.1333333333333335E-3</v>
      </c>
    </row>
    <row r="106" spans="1:24" hidden="1" x14ac:dyDescent="0.3">
      <c r="A106">
        <v>2019</v>
      </c>
      <c r="B106" t="s">
        <v>108</v>
      </c>
      <c r="C106" t="s">
        <v>38</v>
      </c>
      <c r="D106">
        <v>8151</v>
      </c>
      <c r="E106" t="str">
        <f t="shared" si="3"/>
        <v/>
      </c>
    </row>
    <row r="107" spans="1:24" x14ac:dyDescent="0.3">
      <c r="A107">
        <v>2022</v>
      </c>
      <c r="B107" t="s">
        <v>168</v>
      </c>
      <c r="C107" t="s">
        <v>96</v>
      </c>
      <c r="D107">
        <v>8147</v>
      </c>
      <c r="E107" t="str">
        <f t="shared" si="3"/>
        <v>X</v>
      </c>
      <c r="F107">
        <v>10.83</v>
      </c>
      <c r="H107">
        <v>7.03</v>
      </c>
      <c r="J107">
        <v>13.66</v>
      </c>
      <c r="L107">
        <v>1.98</v>
      </c>
      <c r="N107">
        <v>48.95</v>
      </c>
      <c r="P107">
        <v>14.23</v>
      </c>
      <c r="R107">
        <v>43.59</v>
      </c>
      <c r="T107">
        <v>5.0199999999999996</v>
      </c>
      <c r="V107">
        <v>59.27</v>
      </c>
      <c r="X107" s="1">
        <v>3.1280092592592592E-3</v>
      </c>
    </row>
    <row r="108" spans="1:24" x14ac:dyDescent="0.3">
      <c r="A108">
        <v>2019</v>
      </c>
      <c r="B108" t="s">
        <v>169</v>
      </c>
      <c r="C108" t="s">
        <v>170</v>
      </c>
      <c r="D108">
        <v>8142</v>
      </c>
      <c r="E108" t="str">
        <f t="shared" si="3"/>
        <v>X</v>
      </c>
      <c r="F108">
        <v>11.02</v>
      </c>
      <c r="H108">
        <v>7.34</v>
      </c>
      <c r="J108">
        <v>14.5</v>
      </c>
      <c r="L108">
        <v>2.02</v>
      </c>
      <c r="N108">
        <v>49.05</v>
      </c>
      <c r="P108">
        <v>14.63</v>
      </c>
      <c r="R108">
        <v>46.14</v>
      </c>
      <c r="T108">
        <v>4.8</v>
      </c>
      <c r="V108">
        <v>62.51</v>
      </c>
      <c r="X108" s="1">
        <v>3.3156249999999996E-3</v>
      </c>
    </row>
    <row r="109" spans="1:24" x14ac:dyDescent="0.3">
      <c r="A109">
        <v>2021</v>
      </c>
      <c r="B109" t="s">
        <v>171</v>
      </c>
      <c r="C109" t="s">
        <v>96</v>
      </c>
      <c r="D109">
        <v>8142</v>
      </c>
      <c r="E109" t="str">
        <f t="shared" si="3"/>
        <v>X</v>
      </c>
      <c r="F109">
        <v>10.91</v>
      </c>
      <c r="H109">
        <v>7.72</v>
      </c>
      <c r="J109">
        <v>15.81</v>
      </c>
      <c r="L109">
        <v>2.02</v>
      </c>
      <c r="N109">
        <v>47.9</v>
      </c>
      <c r="P109">
        <v>15.51</v>
      </c>
      <c r="R109">
        <v>42.51</v>
      </c>
      <c r="T109">
        <v>4.8</v>
      </c>
      <c r="V109">
        <v>55.02</v>
      </c>
      <c r="X109" s="1">
        <v>3.2458333333333332E-3</v>
      </c>
    </row>
    <row r="110" spans="1:24" hidden="1" x14ac:dyDescent="0.3">
      <c r="A110">
        <v>2021</v>
      </c>
      <c r="B110" t="s">
        <v>58</v>
      </c>
      <c r="C110" t="s">
        <v>60</v>
      </c>
      <c r="D110">
        <v>8140</v>
      </c>
      <c r="E110" t="str">
        <f t="shared" si="3"/>
        <v/>
      </c>
    </row>
    <row r="111" spans="1:24" x14ac:dyDescent="0.3">
      <c r="A111">
        <v>2022</v>
      </c>
      <c r="B111" t="s">
        <v>68</v>
      </c>
      <c r="C111" t="s">
        <v>56</v>
      </c>
      <c r="D111">
        <v>8135</v>
      </c>
      <c r="E111" t="str">
        <f t="shared" si="3"/>
        <v>X</v>
      </c>
      <c r="F111">
        <v>10.76</v>
      </c>
      <c r="H111">
        <v>7.67</v>
      </c>
      <c r="J111">
        <v>13.61</v>
      </c>
      <c r="L111">
        <v>2.0099999999999998</v>
      </c>
      <c r="N111">
        <v>47.44</v>
      </c>
      <c r="P111">
        <v>14.49</v>
      </c>
      <c r="R111">
        <v>37.409999999999997</v>
      </c>
      <c r="T111">
        <v>4.95</v>
      </c>
      <c r="V111">
        <v>52.83</v>
      </c>
      <c r="X111" s="1">
        <v>3.1336805555555558E-3</v>
      </c>
    </row>
    <row r="112" spans="1:24" hidden="1" x14ac:dyDescent="0.3">
      <c r="A112">
        <v>2022</v>
      </c>
      <c r="B112" t="s">
        <v>70</v>
      </c>
      <c r="C112" t="s">
        <v>172</v>
      </c>
      <c r="D112">
        <v>8132</v>
      </c>
      <c r="E112" t="str">
        <f t="shared" si="3"/>
        <v/>
      </c>
    </row>
    <row r="113" spans="1:24" hidden="1" x14ac:dyDescent="0.3">
      <c r="A113">
        <v>2021</v>
      </c>
      <c r="B113" t="s">
        <v>87</v>
      </c>
      <c r="C113" t="s">
        <v>47</v>
      </c>
      <c r="D113">
        <v>8131</v>
      </c>
      <c r="E113" t="str">
        <f t="shared" si="3"/>
        <v/>
      </c>
    </row>
    <row r="114" spans="1:24" hidden="1" x14ac:dyDescent="0.3">
      <c r="A114">
        <v>2022</v>
      </c>
      <c r="B114" t="s">
        <v>82</v>
      </c>
      <c r="C114" t="s">
        <v>83</v>
      </c>
      <c r="D114">
        <v>8131</v>
      </c>
      <c r="E114" t="str">
        <f t="shared" si="3"/>
        <v/>
      </c>
    </row>
    <row r="115" spans="1:24" hidden="1" x14ac:dyDescent="0.3">
      <c r="A115">
        <v>2019</v>
      </c>
      <c r="B115" t="s">
        <v>63</v>
      </c>
      <c r="C115" t="s">
        <v>146</v>
      </c>
      <c r="D115">
        <v>8130</v>
      </c>
      <c r="E115" t="str">
        <f t="shared" si="3"/>
        <v/>
      </c>
    </row>
    <row r="116" spans="1:24" hidden="1" x14ac:dyDescent="0.3">
      <c r="A116">
        <v>2019</v>
      </c>
      <c r="B116" t="s">
        <v>108</v>
      </c>
      <c r="C116" t="s">
        <v>173</v>
      </c>
      <c r="D116">
        <v>8130</v>
      </c>
      <c r="E116" t="str">
        <f t="shared" si="3"/>
        <v/>
      </c>
    </row>
    <row r="117" spans="1:24" x14ac:dyDescent="0.3">
      <c r="A117">
        <v>2019</v>
      </c>
      <c r="B117" t="s">
        <v>174</v>
      </c>
      <c r="C117" t="s">
        <v>41</v>
      </c>
      <c r="D117">
        <v>8128</v>
      </c>
      <c r="E117" t="str">
        <f t="shared" si="3"/>
        <v>X</v>
      </c>
      <c r="F117">
        <v>10.41</v>
      </c>
      <c r="H117">
        <v>7.32</v>
      </c>
      <c r="J117">
        <v>14.64</v>
      </c>
      <c r="L117">
        <v>2</v>
      </c>
      <c r="N117">
        <v>48.52</v>
      </c>
      <c r="P117">
        <v>14.42</v>
      </c>
      <c r="R117">
        <v>41.9</v>
      </c>
      <c r="T117">
        <v>4.8</v>
      </c>
      <c r="V117">
        <v>57.27</v>
      </c>
      <c r="X117" s="1">
        <v>3.3620370370370366E-3</v>
      </c>
    </row>
    <row r="118" spans="1:24" hidden="1" x14ac:dyDescent="0.3">
      <c r="A118">
        <v>2021</v>
      </c>
      <c r="B118" t="s">
        <v>33</v>
      </c>
      <c r="C118" t="s">
        <v>47</v>
      </c>
      <c r="D118">
        <v>8126</v>
      </c>
      <c r="E118" t="str">
        <f t="shared" si="3"/>
        <v/>
      </c>
    </row>
    <row r="119" spans="1:24" hidden="1" x14ac:dyDescent="0.3">
      <c r="A119">
        <v>2022</v>
      </c>
      <c r="B119" t="s">
        <v>97</v>
      </c>
      <c r="C119" t="s">
        <v>175</v>
      </c>
      <c r="D119">
        <v>8126</v>
      </c>
      <c r="E119" t="str">
        <f t="shared" si="3"/>
        <v/>
      </c>
    </row>
    <row r="120" spans="1:24" hidden="1" x14ac:dyDescent="0.3">
      <c r="A120">
        <v>2019</v>
      </c>
      <c r="B120" t="s">
        <v>74</v>
      </c>
      <c r="C120" t="s">
        <v>38</v>
      </c>
      <c r="D120">
        <v>8125</v>
      </c>
      <c r="E120" t="str">
        <f t="shared" si="3"/>
        <v/>
      </c>
    </row>
    <row r="121" spans="1:24" hidden="1" x14ac:dyDescent="0.3">
      <c r="A121">
        <v>2019</v>
      </c>
      <c r="B121" t="s">
        <v>88</v>
      </c>
      <c r="C121" t="s">
        <v>41</v>
      </c>
      <c r="D121">
        <v>8123</v>
      </c>
      <c r="E121" t="str">
        <f t="shared" si="3"/>
        <v/>
      </c>
    </row>
    <row r="122" spans="1:24" hidden="1" x14ac:dyDescent="0.3">
      <c r="A122">
        <v>2019</v>
      </c>
      <c r="B122" t="s">
        <v>112</v>
      </c>
      <c r="C122" t="s">
        <v>38</v>
      </c>
      <c r="D122">
        <v>8122</v>
      </c>
      <c r="E122" t="str">
        <f t="shared" si="3"/>
        <v/>
      </c>
    </row>
    <row r="123" spans="1:24" x14ac:dyDescent="0.3">
      <c r="A123">
        <v>2021</v>
      </c>
      <c r="B123" t="s">
        <v>176</v>
      </c>
      <c r="C123" t="s">
        <v>122</v>
      </c>
      <c r="D123">
        <v>8122</v>
      </c>
      <c r="E123" t="str">
        <f t="shared" si="3"/>
        <v>X</v>
      </c>
      <c r="F123">
        <v>10.97</v>
      </c>
      <c r="H123">
        <v>7.3</v>
      </c>
      <c r="J123">
        <v>14.65</v>
      </c>
      <c r="L123">
        <v>1.89</v>
      </c>
      <c r="N123">
        <v>49.43</v>
      </c>
      <c r="P123">
        <v>14.53</v>
      </c>
      <c r="R123">
        <v>48.86</v>
      </c>
      <c r="T123">
        <v>4.8</v>
      </c>
      <c r="V123">
        <v>66.91</v>
      </c>
      <c r="X123" s="1">
        <v>3.3729166666666669E-3</v>
      </c>
    </row>
    <row r="124" spans="1:24" hidden="1" x14ac:dyDescent="0.3">
      <c r="A124">
        <v>2019</v>
      </c>
      <c r="B124" t="s">
        <v>169</v>
      </c>
      <c r="C124" t="s">
        <v>144</v>
      </c>
      <c r="D124">
        <v>8117</v>
      </c>
      <c r="E124" t="str">
        <f t="shared" si="3"/>
        <v/>
      </c>
    </row>
    <row r="125" spans="1:24" x14ac:dyDescent="0.3">
      <c r="A125">
        <v>2022</v>
      </c>
      <c r="B125" t="s">
        <v>177</v>
      </c>
      <c r="C125" t="s">
        <v>122</v>
      </c>
      <c r="D125">
        <v>8115</v>
      </c>
      <c r="E125" t="str">
        <f t="shared" si="3"/>
        <v>X</v>
      </c>
      <c r="F125">
        <v>11.43</v>
      </c>
      <c r="H125">
        <v>6.83</v>
      </c>
      <c r="J125">
        <v>15.37</v>
      </c>
      <c r="L125">
        <v>1.98</v>
      </c>
      <c r="N125">
        <v>50.47</v>
      </c>
      <c r="P125">
        <v>14.73</v>
      </c>
      <c r="R125">
        <v>47.61</v>
      </c>
      <c r="T125">
        <v>5.0999999999999996</v>
      </c>
      <c r="V125">
        <v>59.28</v>
      </c>
      <c r="X125" s="1">
        <v>3.0072916666666668E-3</v>
      </c>
    </row>
    <row r="126" spans="1:24" hidden="1" x14ac:dyDescent="0.3">
      <c r="A126">
        <v>2021</v>
      </c>
      <c r="B126" t="s">
        <v>63</v>
      </c>
      <c r="C126" t="s">
        <v>60</v>
      </c>
      <c r="D126">
        <v>8114</v>
      </c>
      <c r="E126" t="str">
        <f t="shared" si="3"/>
        <v/>
      </c>
    </row>
    <row r="127" spans="1:24" hidden="1" x14ac:dyDescent="0.3">
      <c r="A127">
        <v>2019</v>
      </c>
      <c r="B127" t="s">
        <v>72</v>
      </c>
      <c r="C127" t="s">
        <v>146</v>
      </c>
      <c r="D127">
        <v>8112</v>
      </c>
      <c r="E127" t="str">
        <f t="shared" si="3"/>
        <v/>
      </c>
    </row>
    <row r="128" spans="1:24" x14ac:dyDescent="0.3">
      <c r="A128">
        <v>2022</v>
      </c>
      <c r="B128" t="s">
        <v>178</v>
      </c>
      <c r="C128" t="s">
        <v>92</v>
      </c>
      <c r="D128">
        <v>8109</v>
      </c>
      <c r="E128" t="str">
        <f t="shared" si="3"/>
        <v>X</v>
      </c>
      <c r="F128">
        <v>10.76</v>
      </c>
      <c r="H128">
        <v>7.61</v>
      </c>
      <c r="J128">
        <v>13.9</v>
      </c>
      <c r="L128">
        <v>1.95</v>
      </c>
      <c r="N128">
        <v>47.76</v>
      </c>
      <c r="P128">
        <v>14.4</v>
      </c>
      <c r="R128">
        <v>41.65</v>
      </c>
      <c r="T128">
        <v>4.6500000000000004</v>
      </c>
      <c r="V128">
        <v>54.19</v>
      </c>
      <c r="X128" s="1">
        <v>3.1092592592592591E-3</v>
      </c>
    </row>
    <row r="129" spans="1:24" hidden="1" x14ac:dyDescent="0.3">
      <c r="A129">
        <v>2021</v>
      </c>
      <c r="B129" t="s">
        <v>36</v>
      </c>
      <c r="C129" t="s">
        <v>179</v>
      </c>
      <c r="D129">
        <v>8107</v>
      </c>
      <c r="E129" t="str">
        <f t="shared" si="3"/>
        <v/>
      </c>
    </row>
    <row r="130" spans="1:24" hidden="1" x14ac:dyDescent="0.3">
      <c r="A130">
        <v>2019</v>
      </c>
      <c r="B130" t="s">
        <v>176</v>
      </c>
      <c r="C130" t="s">
        <v>180</v>
      </c>
      <c r="D130">
        <v>8104</v>
      </c>
      <c r="E130" t="str">
        <f t="shared" ref="E130:E137" si="4">IF(_xlfn.MAXIFS(D:D,B:B,B130,A:A,"&gt;="&amp;A130)=D130,"X","")</f>
        <v/>
      </c>
    </row>
    <row r="131" spans="1:24" hidden="1" x14ac:dyDescent="0.3">
      <c r="A131">
        <v>2019</v>
      </c>
      <c r="B131" t="s">
        <v>59</v>
      </c>
      <c r="C131" t="s">
        <v>109</v>
      </c>
      <c r="D131">
        <v>8103</v>
      </c>
      <c r="E131" t="str">
        <f t="shared" si="4"/>
        <v/>
      </c>
    </row>
    <row r="132" spans="1:24" hidden="1" x14ac:dyDescent="0.3">
      <c r="A132">
        <v>2019</v>
      </c>
      <c r="B132" t="s">
        <v>78</v>
      </c>
      <c r="C132" t="s">
        <v>38</v>
      </c>
      <c r="D132">
        <v>8101</v>
      </c>
      <c r="E132" t="str">
        <f t="shared" si="4"/>
        <v/>
      </c>
    </row>
    <row r="133" spans="1:24" x14ac:dyDescent="0.3">
      <c r="A133">
        <v>2020</v>
      </c>
      <c r="B133" t="s">
        <v>181</v>
      </c>
      <c r="C133" t="s">
        <v>116</v>
      </c>
      <c r="D133">
        <v>8100</v>
      </c>
      <c r="E133" t="str">
        <f t="shared" si="4"/>
        <v>X</v>
      </c>
      <c r="F133">
        <v>10.95</v>
      </c>
      <c r="H133">
        <v>7.08</v>
      </c>
      <c r="J133">
        <v>15.37</v>
      </c>
      <c r="L133">
        <v>2.0699999999999998</v>
      </c>
      <c r="N133">
        <v>49.12</v>
      </c>
      <c r="P133">
        <v>14.45</v>
      </c>
      <c r="R133">
        <v>45.14</v>
      </c>
      <c r="T133">
        <v>4.9000000000000004</v>
      </c>
      <c r="V133">
        <v>57.38</v>
      </c>
      <c r="X133" s="1">
        <v>3.4037037037037039E-3</v>
      </c>
    </row>
    <row r="134" spans="1:24" hidden="1" x14ac:dyDescent="0.3">
      <c r="A134">
        <v>2022</v>
      </c>
      <c r="B134" t="s">
        <v>32</v>
      </c>
      <c r="C134" t="s">
        <v>41</v>
      </c>
      <c r="D134">
        <v>8067</v>
      </c>
      <c r="E134" t="str">
        <f t="shared" si="4"/>
        <v/>
      </c>
      <c r="F134">
        <v>11.21</v>
      </c>
      <c r="H134">
        <v>7.17</v>
      </c>
      <c r="J134">
        <v>14.33</v>
      </c>
      <c r="L134">
        <v>2.06</v>
      </c>
      <c r="N134">
        <v>51.72</v>
      </c>
      <c r="P134">
        <v>14.95</v>
      </c>
      <c r="R134">
        <v>47.81</v>
      </c>
      <c r="T134">
        <v>5.3</v>
      </c>
      <c r="V134">
        <v>58.32</v>
      </c>
      <c r="X134" s="1">
        <v>3.2857638888888888E-3</v>
      </c>
    </row>
    <row r="135" spans="1:24" x14ac:dyDescent="0.3">
      <c r="A135">
        <v>2022</v>
      </c>
      <c r="B135" t="s">
        <v>37</v>
      </c>
      <c r="C135" t="s">
        <v>41</v>
      </c>
      <c r="D135">
        <v>7784</v>
      </c>
      <c r="E135" t="str">
        <f t="shared" si="4"/>
        <v>X</v>
      </c>
      <c r="F135">
        <v>10.9</v>
      </c>
      <c r="H135">
        <v>7.19</v>
      </c>
      <c r="J135">
        <v>13.73</v>
      </c>
      <c r="L135">
        <v>1.88</v>
      </c>
      <c r="N135">
        <v>48.07</v>
      </c>
      <c r="P135">
        <v>14.72</v>
      </c>
      <c r="R135">
        <v>41.07</v>
      </c>
      <c r="T135">
        <v>4.3</v>
      </c>
      <c r="V135">
        <v>55.1</v>
      </c>
      <c r="X135" s="1">
        <v>3.0422453703703705E-3</v>
      </c>
    </row>
    <row r="136" spans="1:24" x14ac:dyDescent="0.3">
      <c r="A136">
        <v>2021</v>
      </c>
      <c r="B136" t="s">
        <v>189</v>
      </c>
      <c r="C136" t="s">
        <v>191</v>
      </c>
      <c r="D136">
        <v>7734</v>
      </c>
      <c r="E136" t="str">
        <f t="shared" si="4"/>
        <v>X</v>
      </c>
      <c r="F136">
        <v>10.85</v>
      </c>
      <c r="H136">
        <v>7.06</v>
      </c>
      <c r="J136">
        <v>12.98</v>
      </c>
      <c r="L136">
        <v>2.0499999999999998</v>
      </c>
      <c r="N136">
        <v>49.95</v>
      </c>
      <c r="P136">
        <v>14.13</v>
      </c>
      <c r="R136">
        <v>43.58</v>
      </c>
      <c r="T136">
        <v>4.5999999999999996</v>
      </c>
      <c r="V136">
        <v>51.86</v>
      </c>
      <c r="X136" s="1">
        <v>3.4379629629629634E-3</v>
      </c>
    </row>
    <row r="137" spans="1:24" x14ac:dyDescent="0.3">
      <c r="A137">
        <v>2021</v>
      </c>
      <c r="B137" t="s">
        <v>188</v>
      </c>
      <c r="C137" t="s">
        <v>190</v>
      </c>
      <c r="D137">
        <v>8004</v>
      </c>
      <c r="E137" t="str">
        <f t="shared" si="4"/>
        <v>X</v>
      </c>
      <c r="F137">
        <v>10.95</v>
      </c>
      <c r="H137">
        <v>6.87</v>
      </c>
      <c r="J137">
        <v>14.16</v>
      </c>
      <c r="L137">
        <v>2.0699999999999998</v>
      </c>
      <c r="N137">
        <v>51.28</v>
      </c>
      <c r="P137">
        <v>14.23</v>
      </c>
      <c r="R137">
        <v>49.88</v>
      </c>
      <c r="T137">
        <v>4.5</v>
      </c>
      <c r="V137">
        <v>61.74</v>
      </c>
      <c r="X137" s="1">
        <v>3.298958333333333E-3</v>
      </c>
    </row>
  </sheetData>
  <autoFilter ref="A1:X135" xr:uid="{45F9FD32-BD46-432C-A6CC-6AE84C73483E}">
    <filterColumn colId="4">
      <customFilters>
        <customFilter operator="notEqual" val=" "/>
      </customFilters>
    </filterColumn>
    <sortState xmlns:xlrd2="http://schemas.microsoft.com/office/spreadsheetml/2017/richdata2" ref="A2:X135">
      <sortCondition descending="1" ref="D1:D135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7A2698-6D88-475F-AA10-9CB7FC892B15}">
  <dimension ref="A1:AD65"/>
  <sheetViews>
    <sheetView workbookViewId="0">
      <pane xSplit="4" ySplit="1" topLeftCell="E38" activePane="bottomRight" state="frozen"/>
      <selection pane="topRight" activeCell="E1" sqref="E1"/>
      <selection pane="bottomLeft" activeCell="A2" sqref="A2"/>
      <selection pane="bottomRight" activeCell="E1" sqref="E1:Q1"/>
    </sheetView>
  </sheetViews>
  <sheetFormatPr defaultRowHeight="14.4" x14ac:dyDescent="0.3"/>
  <cols>
    <col min="2" max="2" width="25.5546875" bestFit="1" customWidth="1"/>
    <col min="20" max="20" width="20.5546875" bestFit="1" customWidth="1"/>
    <col min="21" max="21" width="12" bestFit="1" customWidth="1"/>
  </cols>
  <sheetData>
    <row r="1" spans="1:30" x14ac:dyDescent="0.3">
      <c r="C1" t="s">
        <v>14</v>
      </c>
      <c r="E1" t="s">
        <v>10</v>
      </c>
      <c r="G1" t="s">
        <v>50</v>
      </c>
      <c r="I1" t="s">
        <v>49</v>
      </c>
      <c r="K1" t="s">
        <v>11</v>
      </c>
      <c r="M1" t="s">
        <v>48</v>
      </c>
      <c r="O1" t="s">
        <v>54</v>
      </c>
      <c r="Q1" t="s">
        <v>12</v>
      </c>
    </row>
    <row r="2" spans="1:30" x14ac:dyDescent="0.3">
      <c r="A2">
        <v>1</v>
      </c>
      <c r="B2" t="s">
        <v>185</v>
      </c>
      <c r="D2" t="s">
        <v>15</v>
      </c>
      <c r="E2">
        <v>13.09</v>
      </c>
      <c r="G2">
        <v>1.95</v>
      </c>
      <c r="I2">
        <v>13.86</v>
      </c>
      <c r="K2">
        <v>23.08</v>
      </c>
      <c r="M2">
        <v>6.77</v>
      </c>
      <c r="O2">
        <v>43.93</v>
      </c>
      <c r="Q2" s="1">
        <v>1.4729166666666666E-3</v>
      </c>
      <c r="R2" s="4">
        <f>TIMEVALUE(TEXT(Q2,"mm:ss,00"))/0.0000115741741746741</f>
        <v>127.2588993769951</v>
      </c>
      <c r="AD2">
        <f>B4</f>
        <v>1</v>
      </c>
    </row>
    <row r="3" spans="1:30" x14ac:dyDescent="0.3">
      <c r="A3" t="s">
        <v>29</v>
      </c>
      <c r="B3">
        <v>2019</v>
      </c>
      <c r="C3">
        <f>SUM(E3:S3)</f>
        <v>0</v>
      </c>
      <c r="D3" t="s">
        <v>16</v>
      </c>
      <c r="E3" t="str">
        <f>IF(ISBLANK(E4),"",FLOOR(-1*(9.23076*(26.7-E2)^1.835-9.23076*(26.7-E4)^1.835),1))</f>
        <v/>
      </c>
      <c r="G3" t="str">
        <f>IF(ISBLANK(G4),"",_xlfn.FLOOR.MATH(-1.84523*(G2*100-75)^1.348+1.84523*(G4*100-75)^1.348,1))</f>
        <v/>
      </c>
      <c r="I3" t="str">
        <f>IF(ISBLANK(I4),"",_xlfn.FLOOR.MATH(-56.0211*(I2-1.5)^1.05+56.0211*(I4-1.5)^1.05))</f>
        <v/>
      </c>
      <c r="K3" t="str">
        <f>IF(ISBLANK(K4),"",_xlfn.FLOOR.MATH(-4.99087*(42.5-K2)^1.81+4.99087*(42.5-K4)^1.81))</f>
        <v/>
      </c>
      <c r="M3" t="str">
        <f>IF(ISBLANK(M4),"",_xlfn.FLOOR.MATH(-0.188807*(M2*100-210)^1.41+0.188807*(M4*100-210)^1.41))</f>
        <v/>
      </c>
      <c r="O3" t="str">
        <f>IF(ISBLANK(O4),"",_xlfn.FLOOR.MATH(-15.9803*(O2-3.8)^1.04+15.9803*(O4-3.8)^1.04))</f>
        <v/>
      </c>
      <c r="Q3" s="1" t="str">
        <f>IF(ISBLANK(Q4),"",_xlfn.FLOOR.MATH(-0.11193*(254-R2)^1.88+0.11193*(254-R4)^1.88))</f>
        <v/>
      </c>
      <c r="AD3">
        <f>B4</f>
        <v>1</v>
      </c>
    </row>
    <row r="4" spans="1:30" x14ac:dyDescent="0.3">
      <c r="A4" t="s">
        <v>18</v>
      </c>
      <c r="B4">
        <f>RANK(C4,C:C)</f>
        <v>1</v>
      </c>
      <c r="C4">
        <f>SUM(F4,H4,L4,J4,N4,P4,S4)</f>
        <v>6981</v>
      </c>
      <c r="D4" t="s">
        <v>17</v>
      </c>
      <c r="F4">
        <f>_xlfn.FLOOR.MATH(IF(ISBLANK(E4),9.23076*(26.7-E2)^1.835,9.23076*(26.7-E4)^1.835))</f>
        <v>1111</v>
      </c>
      <c r="H4">
        <f>_xlfn.FLOOR.MATH(IF(ISBLANK(G4),1.84523*(G2*100-75)^1.348,1.84523*(G4*100-75)^1.348))</f>
        <v>1171</v>
      </c>
      <c r="J4">
        <f>_xlfn.FLOOR.MATH(IF(ISBLANK(I4),56.0211*(I2-1.5)^1.05,56.0211*(I4-1.5)^1.05))</f>
        <v>785</v>
      </c>
      <c r="L4">
        <f>_xlfn.FLOOR.MATH(IF(ISBLANK(K4),4.99087*(42.5-K2)^1.81,4.99087*(42.5-K4)^1.81))</f>
        <v>1071</v>
      </c>
      <c r="N4">
        <f>_xlfn.FLOOR.MATH(IF(ISBLANK(M4),0.188807*(M2*100-210)^1.41,0.188807*(M4*100-210)^1.41))</f>
        <v>1095</v>
      </c>
      <c r="P4">
        <f>_xlfn.FLOOR.MATH(IF(ISBLANK(O4),15.9803*(O2-3.8)^1.04,15.9803*(O4-3.8)^1.04))</f>
        <v>743</v>
      </c>
      <c r="Q4" s="1"/>
      <c r="R4" s="2" t="str">
        <f>IF(ISBLANK(Q4),"",TIMEVALUE(TEXT(Q4,"mm:ss,00"))/0.0000115741741746741)</f>
        <v/>
      </c>
      <c r="S4">
        <f>_xlfn.FLOOR.MATH(IF(ISBLANK(Q4),0.11193*(254-R2)^1.88,0.11193*(254-R4)^1.88))</f>
        <v>1005</v>
      </c>
      <c r="AD4">
        <f>B4</f>
        <v>1</v>
      </c>
    </row>
    <row r="5" spans="1:30" x14ac:dyDescent="0.3">
      <c r="AD5">
        <f>B4</f>
        <v>1</v>
      </c>
    </row>
    <row r="6" spans="1:30" x14ac:dyDescent="0.3">
      <c r="A6">
        <v>2</v>
      </c>
      <c r="B6" t="s">
        <v>117</v>
      </c>
      <c r="D6" t="s">
        <v>15</v>
      </c>
      <c r="E6">
        <v>13.49</v>
      </c>
      <c r="G6">
        <v>2.02</v>
      </c>
      <c r="I6">
        <v>15.41</v>
      </c>
      <c r="K6">
        <v>24.55</v>
      </c>
      <c r="M6">
        <v>6.67</v>
      </c>
      <c r="O6">
        <v>47.25</v>
      </c>
      <c r="Q6" s="1">
        <v>1.6256944444444446E-3</v>
      </c>
      <c r="R6" s="4">
        <f t="shared" ref="R6" si="0">TIMEVALUE(TEXT(Q6,"mm:ss,00"))/0.0000115741741746741</f>
        <v>140.45878521525015</v>
      </c>
      <c r="AD6">
        <f>B8</f>
        <v>2</v>
      </c>
    </row>
    <row r="7" spans="1:30" x14ac:dyDescent="0.3">
      <c r="A7" t="s">
        <v>29</v>
      </c>
      <c r="B7">
        <v>2019</v>
      </c>
      <c r="C7">
        <f>SUM(E7:S7)</f>
        <v>0</v>
      </c>
      <c r="D7" t="s">
        <v>16</v>
      </c>
      <c r="E7" t="str">
        <f>IF(ISBLANK(E8),"",FLOOR(-1*(9.23076*(26.7-E6)^1.835-9.23076*(26.7-E8)^1.835),1))</f>
        <v/>
      </c>
      <c r="G7" t="str">
        <f>IF(ISBLANK(G8),"",_xlfn.FLOOR.MATH(-1.84523*(G6*100-75)^1.348+1.84523*(G8*100-75)^1.348,1))</f>
        <v/>
      </c>
      <c r="I7" t="str">
        <f>IF(ISBLANK(I8),"",_xlfn.FLOOR.MATH(-56.0211*(I6-1.5)^1.05+56.0211*(I8-1.5)^1.05))</f>
        <v/>
      </c>
      <c r="K7" t="str">
        <f>IF(ISBLANK(K8),"",_xlfn.FLOOR.MATH(-4.99087*(42.5-K6)^1.81+4.99087*(42.5-K8)^1.81))</f>
        <v/>
      </c>
      <c r="M7" t="str">
        <f>IF(ISBLANK(M8),"",_xlfn.FLOOR.MATH(-0.188807*(M6*100-210)^1.41+0.188807*(M8*100-210)^1.41))</f>
        <v/>
      </c>
      <c r="O7" t="str">
        <f>IF(ISBLANK(O8),"",_xlfn.FLOOR.MATH(-15.9803*(O6-3.8)^1.04+15.9803*(O8-3.8)^1.04))</f>
        <v/>
      </c>
      <c r="Q7" s="1" t="str">
        <f>IF(ISBLANK(Q8),"",_xlfn.FLOOR.MATH(-0.11193*(254-R6)^1.88+0.11193*(254-R8)^1.88))</f>
        <v/>
      </c>
      <c r="AD7">
        <f>B8</f>
        <v>2</v>
      </c>
    </row>
    <row r="8" spans="1:30" x14ac:dyDescent="0.3">
      <c r="A8" t="s">
        <v>18</v>
      </c>
      <c r="B8">
        <f>RANK(C8,C:C)</f>
        <v>2</v>
      </c>
      <c r="C8">
        <f>SUM(F8,H8,L8,J8,N8,P8,S8)</f>
        <v>6819</v>
      </c>
      <c r="D8" t="s">
        <v>17</v>
      </c>
      <c r="F8">
        <f>_xlfn.FLOOR.MATH(IF(ISBLANK(E8),9.23076*(26.7-E6)^1.835,9.23076*(26.7-E8)^1.835))</f>
        <v>1052</v>
      </c>
      <c r="H8">
        <f>_xlfn.FLOOR.MATH(IF(ISBLANK(G8),1.84523*(G6*100-75)^1.348,1.84523*(G8*100-75)^1.348))</f>
        <v>1264</v>
      </c>
      <c r="J8">
        <f>_xlfn.FLOOR.MATH(IF(ISBLANK(I8),56.0211*(I6-1.5)^1.05,56.0211*(I8-1.5)^1.05))</f>
        <v>888</v>
      </c>
      <c r="L8">
        <f>_xlfn.FLOOR.MATH(IF(ISBLANK(K8),4.99087*(42.5-K6)^1.81,4.99087*(42.5-K8)^1.81))</f>
        <v>929</v>
      </c>
      <c r="N8">
        <f>_xlfn.FLOOR.MATH(IF(ISBLANK(M8),0.188807*(M6*100-210)^1.41,0.188807*(M8*100-210)^1.41))</f>
        <v>1062</v>
      </c>
      <c r="P8">
        <f>_xlfn.FLOOR.MATH(IF(ISBLANK(O8),15.9803*(O6-3.8)^1.04,15.9803*(O8-3.8)^1.04))</f>
        <v>807</v>
      </c>
      <c r="Q8" s="1"/>
      <c r="R8" s="2" t="str">
        <f t="shared" ref="R8" si="1">IF(ISBLANK(Q8),"",TIMEVALUE(TEXT(Q8,"mm:ss,00"))/0.0000115741741746741)</f>
        <v/>
      </c>
      <c r="S8">
        <f>_xlfn.FLOOR.MATH(IF(ISBLANK(Q8),0.11193*(254-R6)^1.88,0.11193*(254-R8)^1.88))</f>
        <v>817</v>
      </c>
      <c r="AD8">
        <f>B8</f>
        <v>2</v>
      </c>
    </row>
    <row r="9" spans="1:30" x14ac:dyDescent="0.3">
      <c r="AD9">
        <f>B8</f>
        <v>2</v>
      </c>
    </row>
    <row r="10" spans="1:30" x14ac:dyDescent="0.3">
      <c r="A10">
        <v>3</v>
      </c>
      <c r="B10" t="s">
        <v>22</v>
      </c>
      <c r="D10" t="s">
        <v>15</v>
      </c>
      <c r="E10">
        <v>13.28</v>
      </c>
      <c r="G10">
        <v>1.74</v>
      </c>
      <c r="I10">
        <v>14.88</v>
      </c>
      <c r="K10">
        <v>23.76</v>
      </c>
      <c r="M10">
        <v>6.47</v>
      </c>
      <c r="O10">
        <v>59.81</v>
      </c>
      <c r="Q10" s="1">
        <v>1.638425925925926E-3</v>
      </c>
      <c r="R10" s="4">
        <f t="shared" ref="R10" si="2">TIMEVALUE(TEXT(Q10,"mm:ss,00"))/0.0000115741741746741</f>
        <v>141.5587757017714</v>
      </c>
      <c r="T10" s="2"/>
      <c r="AD10">
        <f>B12</f>
        <v>3</v>
      </c>
    </row>
    <row r="11" spans="1:30" x14ac:dyDescent="0.3">
      <c r="A11" t="s">
        <v>29</v>
      </c>
      <c r="B11">
        <v>2022</v>
      </c>
      <c r="C11">
        <f>SUM(E11:S11)</f>
        <v>0</v>
      </c>
      <c r="D11" t="s">
        <v>182</v>
      </c>
      <c r="E11" t="str">
        <f>IF(ISBLANK(E12),"",FLOOR(-1*(9.23076*(26.7-E10)^1.835-9.23076*(26.7-E12)^1.835),1))</f>
        <v/>
      </c>
      <c r="G11" t="str">
        <f>IF(ISBLANK(G12),"",_xlfn.FLOOR.MATH(-1.84523*(G10*100-75)^1.348+1.84523*(G12*100-75)^1.348,1))</f>
        <v/>
      </c>
      <c r="I11" t="str">
        <f>IF(ISBLANK(I12),"",_xlfn.FLOOR.MATH(-56.0211*(I10-1.5)^1.05+56.0211*(I12-1.5)^1.05))</f>
        <v/>
      </c>
      <c r="K11" t="str">
        <f>IF(ISBLANK(K12),"",_xlfn.FLOOR.MATH(-4.99087*(42.5-K10)^1.81+4.99087*(42.5-K12)^1.81))</f>
        <v/>
      </c>
      <c r="M11" t="str">
        <f>IF(ISBLANK(M12),"",_xlfn.FLOOR.MATH(-0.188807*(M10*100-210)^1.41+0.188807*(M12*100-210)^1.41))</f>
        <v/>
      </c>
      <c r="O11" t="str">
        <f>IF(ISBLANK(O12),"",_xlfn.FLOOR.MATH(-15.9803*(O10-3.8)^1.04+15.9803*(O12-3.8)^1.04))</f>
        <v/>
      </c>
      <c r="Q11" s="1" t="str">
        <f>IF(ISBLANK(Q12),"",_xlfn.FLOOR.MATH(-0.11193*(254-R10)^1.88+0.11193*(254-R12)^1.88))</f>
        <v/>
      </c>
      <c r="T11" s="3"/>
      <c r="U11" s="3"/>
      <c r="AD11">
        <f>B12</f>
        <v>3</v>
      </c>
    </row>
    <row r="12" spans="1:30" x14ac:dyDescent="0.3">
      <c r="A12" t="s">
        <v>18</v>
      </c>
      <c r="B12">
        <f>RANK(C12,C:C)</f>
        <v>3</v>
      </c>
      <c r="C12">
        <f>SUM(F12,H12,L12,J12,N12,P12,S12)</f>
        <v>6693</v>
      </c>
      <c r="D12" t="s">
        <v>17</v>
      </c>
      <c r="F12">
        <f>_xlfn.FLOOR.MATH(IF(ISBLANK(E12),9.23076*(26.7-E10)^1.835,9.23076*(26.7-E12)^1.835))</f>
        <v>1083</v>
      </c>
      <c r="H12">
        <f>_xlfn.FLOOR.MATH(IF(ISBLANK(G12),1.84523*(G10*100-75)^1.348,1.84523*(G12*100-75)^1.348))</f>
        <v>903</v>
      </c>
      <c r="J12">
        <f>_xlfn.FLOOR.MATH(IF(ISBLANK(I12),56.0211*(I10-1.5)^1.05,56.0211*(I12-1.5)^1.05))</f>
        <v>853</v>
      </c>
      <c r="L12">
        <f>_xlfn.FLOOR.MATH(IF(ISBLANK(K12),4.99087*(42.5-K10)^1.81,4.99087*(42.5-K12)^1.81))</f>
        <v>1004</v>
      </c>
      <c r="N12">
        <f>_xlfn.FLOOR.MATH(IF(ISBLANK(M12),0.188807*(M10*100-210)^1.41,0.188807*(M12*100-210)^1.41))</f>
        <v>997</v>
      </c>
      <c r="P12">
        <f>_xlfn.FLOOR.MATH(IF(ISBLANK(O12),15.9803*(O10-3.8)^1.04,15.9803*(O12-3.8)^1.04))</f>
        <v>1051</v>
      </c>
      <c r="Q12" s="1"/>
      <c r="R12" s="2" t="str">
        <f t="shared" ref="R12" si="3">IF(ISBLANK(Q12),"",TIMEVALUE(TEXT(Q12,"mm:ss,00"))/0.0000115741741746741)</f>
        <v/>
      </c>
      <c r="S12">
        <f>_xlfn.FLOOR.MATH(IF(ISBLANK(Q12),0.11193*(254-R10)^1.88,0.11193*(254-R12)^1.88))</f>
        <v>802</v>
      </c>
      <c r="AD12">
        <f>B12</f>
        <v>3</v>
      </c>
    </row>
    <row r="13" spans="1:30" x14ac:dyDescent="0.3">
      <c r="AD13">
        <f>B12</f>
        <v>3</v>
      </c>
    </row>
    <row r="14" spans="1:30" x14ac:dyDescent="0.3">
      <c r="A14">
        <v>4</v>
      </c>
      <c r="B14" t="s">
        <v>23</v>
      </c>
      <c r="D14" t="s">
        <v>15</v>
      </c>
      <c r="E14">
        <v>12.95</v>
      </c>
      <c r="G14">
        <v>1.84</v>
      </c>
      <c r="I14">
        <v>13.12</v>
      </c>
      <c r="K14">
        <v>23.51</v>
      </c>
      <c r="M14">
        <v>6.73</v>
      </c>
      <c r="O14">
        <v>47.41</v>
      </c>
      <c r="Q14" s="1">
        <v>1.5839120370370371E-3</v>
      </c>
      <c r="R14" s="4">
        <f t="shared" ref="R14" si="4">TIMEVALUE(TEXT(Q14,"mm:ss,00"))/0.0000115741741746741</f>
        <v>136.84881643675766</v>
      </c>
      <c r="AD14">
        <f>B16</f>
        <v>4</v>
      </c>
    </row>
    <row r="15" spans="1:30" x14ac:dyDescent="0.3">
      <c r="A15" t="s">
        <v>29</v>
      </c>
      <c r="B15">
        <v>2021</v>
      </c>
      <c r="C15">
        <f>SUM(E15:S15)</f>
        <v>0</v>
      </c>
      <c r="D15" t="s">
        <v>16</v>
      </c>
      <c r="E15" t="str">
        <f>IF(ISBLANK(E16),"",FLOOR(-1*(9.23076*(26.7-E14)^1.835-9.23076*(26.7-E16)^1.835),1))</f>
        <v/>
      </c>
      <c r="G15" t="str">
        <f>IF(ISBLANK(G16),"",_xlfn.FLOOR.MATH(-1.84523*(G14*100-75)^1.348+1.84523*(G16*100-75)^1.348,1))</f>
        <v/>
      </c>
      <c r="I15" t="str">
        <f>IF(ISBLANK(I16),"",_xlfn.FLOOR.MATH(-56.0211*(I14-1.5)^1.05+56.0211*(I16-1.5)^1.05))</f>
        <v/>
      </c>
      <c r="K15" t="str">
        <f>IF(ISBLANK(K16),"",_xlfn.FLOOR.MATH(-4.99087*(42.5-K14)^1.81+4.99087*(42.5-K16)^1.81))</f>
        <v/>
      </c>
      <c r="M15" t="str">
        <f>IF(ISBLANK(M16),"",_xlfn.FLOOR.MATH(-0.188807*(M14*100-210)^1.41+0.188807*(M16*100-210)^1.41))</f>
        <v/>
      </c>
      <c r="O15" t="str">
        <f>IF(ISBLANK(O16),"",_xlfn.FLOOR.MATH(-15.9803*(O14-3.8)^1.04+15.9803*(O16-3.8)^1.04))</f>
        <v/>
      </c>
      <c r="Q15" s="1" t="str">
        <f>IF(ISBLANK(Q16),"",_xlfn.FLOOR.MATH(-0.11193*(254-R14)^1.88+0.11193*(254-R16)^1.88))</f>
        <v/>
      </c>
      <c r="AD15">
        <f>B16</f>
        <v>4</v>
      </c>
    </row>
    <row r="16" spans="1:30" x14ac:dyDescent="0.3">
      <c r="A16" t="s">
        <v>18</v>
      </c>
      <c r="B16">
        <f>RANK(C16,C:C)</f>
        <v>4</v>
      </c>
      <c r="C16">
        <f>SUM(F16,H16,L16,J16,N16,P16,S16)</f>
        <v>6683</v>
      </c>
      <c r="D16" t="s">
        <v>17</v>
      </c>
      <c r="F16">
        <f>_xlfn.FLOOR.MATH(IF(ISBLANK(E16),9.23076*(26.7-E14)^1.835,9.23076*(26.7-E16)^1.835))</f>
        <v>1132</v>
      </c>
      <c r="H16">
        <f>_xlfn.FLOOR.MATH(IF(ISBLANK(G16),1.84523*(G14*100-75)^1.348,1.84523*(G16*100-75)^1.348))</f>
        <v>1029</v>
      </c>
      <c r="J16">
        <f>_xlfn.FLOOR.MATH(IF(ISBLANK(I16),56.0211*(I14-1.5)^1.05,56.0211*(I16-1.5)^1.05))</f>
        <v>735</v>
      </c>
      <c r="L16">
        <f>_xlfn.FLOOR.MATH(IF(ISBLANK(K16),4.99087*(42.5-K14)^1.81,4.99087*(42.5-K16)^1.81))</f>
        <v>1028</v>
      </c>
      <c r="N16">
        <f>_xlfn.FLOOR.MATH(IF(ISBLANK(M16),0.188807*(M14*100-210)^1.41,0.188807*(M16*100-210)^1.41))</f>
        <v>1082</v>
      </c>
      <c r="P16">
        <f>_xlfn.FLOOR.MATH(IF(ISBLANK(O16),15.9803*(O14-3.8)^1.04,15.9803*(O16-3.8)^1.04))</f>
        <v>810</v>
      </c>
      <c r="Q16" s="1"/>
      <c r="R16" s="2" t="str">
        <f t="shared" ref="R16" si="5">IF(ISBLANK(Q16),"",TIMEVALUE(TEXT(Q16,"mm:ss,00"))/0.0000115741741746741)</f>
        <v/>
      </c>
      <c r="S16">
        <f>_xlfn.FLOOR.MATH(IF(ISBLANK(Q16),0.11193*(254-R14)^1.88,0.11193*(254-R16)^1.88))</f>
        <v>867</v>
      </c>
      <c r="AD16">
        <f>B16</f>
        <v>4</v>
      </c>
    </row>
    <row r="17" spans="1:30" x14ac:dyDescent="0.3">
      <c r="AD17">
        <f>B16</f>
        <v>4</v>
      </c>
    </row>
    <row r="18" spans="1:30" x14ac:dyDescent="0.3">
      <c r="A18">
        <v>5</v>
      </c>
      <c r="B18" t="s">
        <v>186</v>
      </c>
      <c r="D18" t="s">
        <v>15</v>
      </c>
      <c r="E18">
        <v>13.36</v>
      </c>
      <c r="G18">
        <v>1.78</v>
      </c>
      <c r="I18">
        <v>14.29</v>
      </c>
      <c r="K18">
        <v>24.38</v>
      </c>
      <c r="M18">
        <v>6.41</v>
      </c>
      <c r="O18">
        <v>52.02</v>
      </c>
      <c r="Q18" s="1">
        <v>1.5221064814814813E-3</v>
      </c>
      <c r="R18" s="4">
        <f t="shared" ref="R18" si="6">TIMEVALUE(TEXT(Q18,"mm:ss,00"))/0.0000115741741746741</f>
        <v>131.50886262037267</v>
      </c>
      <c r="AD18">
        <f>B20</f>
        <v>5</v>
      </c>
    </row>
    <row r="19" spans="1:30" x14ac:dyDescent="0.3">
      <c r="A19" t="s">
        <v>29</v>
      </c>
      <c r="B19">
        <v>2021</v>
      </c>
      <c r="C19">
        <f>SUM(E19:S19)</f>
        <v>0</v>
      </c>
      <c r="D19" t="s">
        <v>16</v>
      </c>
      <c r="E19" t="str">
        <f>IF(ISBLANK(E20),"",FLOOR(-1*(9.23076*(26.7-E18)^1.835-9.23076*(26.7-E20)^1.835),1))</f>
        <v/>
      </c>
      <c r="G19" t="str">
        <f>IF(ISBLANK(G20),"",_xlfn.FLOOR.MATH(-1.84523*(G18*100-75)^1.348+1.84523*(G20*100-75)^1.348,1))</f>
        <v/>
      </c>
      <c r="I19" t="str">
        <f>IF(ISBLANK(I20),"",_xlfn.FLOOR.MATH(-56.0211*(I18-1.5)^1.05+56.0211*(I20-1.5)^1.05))</f>
        <v/>
      </c>
      <c r="K19" t="str">
        <f>IF(ISBLANK(K20),"",_xlfn.FLOOR.MATH(-4.99087*(42.5-K18)^1.81+4.99087*(42.5-K20)^1.81))</f>
        <v/>
      </c>
      <c r="M19" t="str">
        <f>IF(ISBLANK(M20),"",_xlfn.FLOOR.MATH(-0.188807*(M18*100-210)^1.41+0.188807*(M20*100-210)^1.41))</f>
        <v/>
      </c>
      <c r="O19" t="str">
        <f>IF(ISBLANK(O20),"",_xlfn.FLOOR.MATH(-15.9803*(O18-3.8)^1.04+15.9803*(O20-3.8)^1.04))</f>
        <v/>
      </c>
      <c r="Q19" s="1" t="str">
        <f>IF(ISBLANK(Q20),"",_xlfn.FLOOR.MATH(-0.11193*(254-R18)^1.88+0.11193*(254-R20)^1.88))</f>
        <v/>
      </c>
      <c r="AD19">
        <f>B20</f>
        <v>5</v>
      </c>
    </row>
    <row r="20" spans="1:30" x14ac:dyDescent="0.3">
      <c r="A20" t="s">
        <v>18</v>
      </c>
      <c r="B20">
        <f>RANK(C20,C:C)</f>
        <v>5</v>
      </c>
      <c r="C20">
        <f>SUM(F20,H20,L20,J20,N20,P20,S20)</f>
        <v>6602</v>
      </c>
      <c r="D20" t="s">
        <v>17</v>
      </c>
      <c r="F20">
        <f>_xlfn.FLOOR.MATH(IF(ISBLANK(E20),9.23076*(26.7-E18)^1.835,9.23076*(26.7-E20)^1.835))</f>
        <v>1071</v>
      </c>
      <c r="H20">
        <f>_xlfn.FLOOR.MATH(IF(ISBLANK(G20),1.84523*(G18*100-75)^1.348,1.84523*(G20*100-75)^1.348))</f>
        <v>953</v>
      </c>
      <c r="J20">
        <f>_xlfn.FLOOR.MATH(IF(ISBLANK(I20),56.0211*(I18-1.5)^1.05,56.0211*(I20-1.5)^1.05))</f>
        <v>813</v>
      </c>
      <c r="L20">
        <f>_xlfn.FLOOR.MATH(IF(ISBLANK(K20),4.99087*(42.5-K18)^1.81,4.99087*(42.5-K20)^1.81))</f>
        <v>945</v>
      </c>
      <c r="N20">
        <f>_xlfn.FLOOR.MATH(IF(ISBLANK(M20),0.188807*(M18*100-210)^1.41,0.188807*(M20*100-210)^1.41))</f>
        <v>978</v>
      </c>
      <c r="P20">
        <f>_xlfn.FLOOR.MATH(IF(ISBLANK(O20),15.9803*(O18-3.8)^1.04,15.9803*(O20-3.8)^1.04))</f>
        <v>899</v>
      </c>
      <c r="Q20" s="1"/>
      <c r="R20" s="2" t="str">
        <f t="shared" ref="R20" si="7">IF(ISBLANK(Q20),"",TIMEVALUE(TEXT(Q20,"mm:ss,00"))/0.0000115741741746741)</f>
        <v/>
      </c>
      <c r="S20">
        <f>_xlfn.FLOOR.MATH(IF(ISBLANK(Q20),0.11193*(254-R18)^1.88,0.11193*(254-R20)^1.88))</f>
        <v>943</v>
      </c>
      <c r="AD20">
        <f>B20</f>
        <v>5</v>
      </c>
    </row>
    <row r="21" spans="1:30" x14ac:dyDescent="0.3">
      <c r="AD21">
        <f>B20</f>
        <v>5</v>
      </c>
    </row>
    <row r="22" spans="1:30" x14ac:dyDescent="0.3">
      <c r="A22">
        <v>6</v>
      </c>
      <c r="B22" t="s">
        <v>44</v>
      </c>
      <c r="D22" t="s">
        <v>15</v>
      </c>
      <c r="E22">
        <v>13.36</v>
      </c>
      <c r="G22">
        <v>1.8</v>
      </c>
      <c r="I22">
        <v>13.28</v>
      </c>
      <c r="K22">
        <v>24.25</v>
      </c>
      <c r="M22">
        <v>6.29</v>
      </c>
      <c r="O22">
        <v>54.6</v>
      </c>
      <c r="Q22" s="1">
        <v>1.5172453703703702E-3</v>
      </c>
      <c r="R22" s="4">
        <f t="shared" ref="R22" si="8">TIMEVALUE(TEXT(Q22,"mm:ss,00"))/0.0000115741741746741</f>
        <v>131.0888662527918</v>
      </c>
      <c r="AD22">
        <f>B24</f>
        <v>6</v>
      </c>
    </row>
    <row r="23" spans="1:30" x14ac:dyDescent="0.3">
      <c r="A23" t="s">
        <v>29</v>
      </c>
      <c r="B23">
        <v>2021</v>
      </c>
      <c r="C23">
        <f>SUM(E23:S23)</f>
        <v>0</v>
      </c>
      <c r="D23" t="s">
        <v>16</v>
      </c>
      <c r="E23" t="str">
        <f>IF(ISBLANK(E24),"",FLOOR(-1*(9.23076*(26.7-E22)^1.835-9.23076*(26.7-E24)^1.835),1))</f>
        <v/>
      </c>
      <c r="G23" t="str">
        <f>IF(ISBLANK(G24),"",_xlfn.FLOOR.MATH(-1.84523*(G22*100-75)^1.348+1.84523*(G24*100-75)^1.348,1))</f>
        <v/>
      </c>
      <c r="I23" t="str">
        <f>IF(ISBLANK(I24),"",_xlfn.FLOOR.MATH(-56.0211*(I22-1.5)^1.05+56.0211*(I24-1.5)^1.05))</f>
        <v/>
      </c>
      <c r="K23" t="str">
        <f>IF(ISBLANK(K24),"",_xlfn.FLOOR.MATH(-4.99087*(42.5-K22)^1.81+4.99087*(42.5-K24)^1.81))</f>
        <v/>
      </c>
      <c r="M23" t="str">
        <f>IF(ISBLANK(M24),"",_xlfn.FLOOR.MATH(-0.188807*(M22*100-210)^1.41+0.188807*(M24*100-210)^1.41))</f>
        <v/>
      </c>
      <c r="O23" t="str">
        <f>IF(ISBLANK(O24),"",_xlfn.FLOOR.MATH(-15.9803*(O22-3.8)^1.04+15.9803*(O24-3.8)^1.04))</f>
        <v/>
      </c>
      <c r="Q23" s="1" t="str">
        <f>IF(ISBLANK(Q24),"",_xlfn.FLOOR.MATH(-0.11193*(254-R22)^1.88+0.11193*(254-R24)^1.88))</f>
        <v/>
      </c>
      <c r="AD23">
        <f>B24</f>
        <v>6</v>
      </c>
    </row>
    <row r="24" spans="1:30" x14ac:dyDescent="0.3">
      <c r="A24" t="s">
        <v>18</v>
      </c>
      <c r="B24">
        <f>RANK(C24,C:C)</f>
        <v>6</v>
      </c>
      <c r="C24">
        <f>SUM(F24,H24,L24,J24,N24,P24,S24)</f>
        <v>6590</v>
      </c>
      <c r="D24" t="s">
        <v>17</v>
      </c>
      <c r="F24">
        <f>_xlfn.FLOOR.MATH(IF(ISBLANK(E24),9.23076*(26.7-E22)^1.835,9.23076*(26.7-E24)^1.835))</f>
        <v>1071</v>
      </c>
      <c r="H24">
        <f>_xlfn.FLOOR.MATH(IF(ISBLANK(G24),1.84523*(G22*100-75)^1.348,1.84523*(G24*100-75)^1.348))</f>
        <v>978</v>
      </c>
      <c r="J24">
        <f>_xlfn.FLOOR.MATH(IF(ISBLANK(I24),56.0211*(I22-1.5)^1.05,56.0211*(I24-1.5)^1.05))</f>
        <v>746</v>
      </c>
      <c r="L24">
        <f>_xlfn.FLOOR.MATH(IF(ISBLANK(K24),4.99087*(42.5-K22)^1.81,4.99087*(42.5-K24)^1.81))</f>
        <v>957</v>
      </c>
      <c r="N24">
        <f>_xlfn.FLOOR.MATH(IF(ISBLANK(M24),0.188807*(M22*100-210)^1.41,0.188807*(M24*100-210)^1.41))</f>
        <v>940</v>
      </c>
      <c r="P24">
        <f>_xlfn.FLOOR.MATH(IF(ISBLANK(O24),15.9803*(O22-3.8)^1.04,15.9803*(O24-3.8)^1.04))</f>
        <v>949</v>
      </c>
      <c r="Q24" s="1"/>
      <c r="R24" s="2" t="str">
        <f t="shared" ref="R24" si="9">IF(ISBLANK(Q24),"",TIMEVALUE(TEXT(Q24,"mm:ss,00"))/0.0000115741741746741)</f>
        <v/>
      </c>
      <c r="S24">
        <f>_xlfn.FLOOR.MATH(IF(ISBLANK(Q24),0.11193*(254-R22)^1.88,0.11193*(254-R24)^1.88))</f>
        <v>949</v>
      </c>
      <c r="AD24">
        <f>B24</f>
        <v>6</v>
      </c>
    </row>
    <row r="25" spans="1:30" x14ac:dyDescent="0.3">
      <c r="AD25">
        <f>B24</f>
        <v>6</v>
      </c>
    </row>
    <row r="26" spans="1:30" x14ac:dyDescent="0.3">
      <c r="A26">
        <v>7</v>
      </c>
      <c r="B26" t="s">
        <v>121</v>
      </c>
      <c r="D26" t="s">
        <v>15</v>
      </c>
      <c r="E26">
        <v>13.17</v>
      </c>
      <c r="G26">
        <v>1.83</v>
      </c>
      <c r="I26">
        <v>14.33</v>
      </c>
      <c r="K26">
        <v>23.7</v>
      </c>
      <c r="M26">
        <v>6.32</v>
      </c>
      <c r="O26">
        <v>41.8</v>
      </c>
      <c r="Q26" s="1">
        <v>1.4936342592592594E-3</v>
      </c>
      <c r="R26" s="4">
        <f t="shared" ref="R26" si="10">TIMEVALUE(TEXT(Q26,"mm:ss,00"))/0.0000115741741746741</f>
        <v>129.04888389597062</v>
      </c>
      <c r="AD26">
        <f>B28</f>
        <v>7</v>
      </c>
    </row>
    <row r="27" spans="1:30" x14ac:dyDescent="0.3">
      <c r="A27" t="s">
        <v>29</v>
      </c>
      <c r="B27">
        <v>2021</v>
      </c>
      <c r="C27">
        <f>SUM(E27:S27)</f>
        <v>0</v>
      </c>
      <c r="D27" t="s">
        <v>16</v>
      </c>
      <c r="E27" t="str">
        <f>IF(ISBLANK(E28),"",FLOOR(-1*(9.23076*(26.7-E26)^1.835-9.23076*(26.7-E28)^1.835),1))</f>
        <v/>
      </c>
      <c r="G27" t="str">
        <f>IF(ISBLANK(G28),"",_xlfn.FLOOR.MATH(-1.84523*(G26*100-75)^1.348+1.84523*(G28*100-75)^1.348,1))</f>
        <v/>
      </c>
      <c r="I27" t="str">
        <f>IF(ISBLANK(I28),"",_xlfn.FLOOR.MATH(-56.0211*(I26-1.5)^1.05+56.0211*(I28-1.5)^1.05))</f>
        <v/>
      </c>
      <c r="K27" t="str">
        <f>IF(ISBLANK(K28),"",_xlfn.FLOOR.MATH(-4.99087*(42.5-K26)^1.81+4.99087*(42.5-K28)^1.81))</f>
        <v/>
      </c>
      <c r="M27" t="str">
        <f>IF(ISBLANK(M28),"",_xlfn.FLOOR.MATH(-0.188807*(M26*100-210)^1.41+0.188807*(M28*100-210)^1.41))</f>
        <v/>
      </c>
      <c r="O27" t="str">
        <f>IF(ISBLANK(O28),"",_xlfn.FLOOR.MATH(-15.9803*(O26-3.8)^1.04+15.9803*(O28-3.8)^1.04))</f>
        <v/>
      </c>
      <c r="Q27" s="1" t="str">
        <f>IF(ISBLANK(Q28),"",_xlfn.FLOOR.MATH(-0.11193*(254-R26)^1.88+0.11193*(254-R28)^1.88))</f>
        <v/>
      </c>
      <c r="AD27">
        <f>B28</f>
        <v>7</v>
      </c>
    </row>
    <row r="28" spans="1:30" x14ac:dyDescent="0.3">
      <c r="A28" t="s">
        <v>18</v>
      </c>
      <c r="B28">
        <f>RANK(C28,C:C)</f>
        <v>7</v>
      </c>
      <c r="C28">
        <f>SUM(F28,H28,L28,J28,N28,P28,S28)</f>
        <v>6571</v>
      </c>
      <c r="D28" t="s">
        <v>17</v>
      </c>
      <c r="F28">
        <f>_xlfn.FLOOR.MATH(IF(ISBLANK(E28),9.23076*(26.7-E26)^1.835,9.23076*(26.7-E28)^1.835))</f>
        <v>1099</v>
      </c>
      <c r="H28">
        <f>_xlfn.FLOOR.MATH(IF(ISBLANK(G28),1.84523*(G26*100-75)^1.348,1.84523*(G28*100-75)^1.348))</f>
        <v>1016</v>
      </c>
      <c r="J28">
        <f>_xlfn.FLOOR.MATH(IF(ISBLANK(I28),56.0211*(I26-1.5)^1.05,56.0211*(I28-1.5)^1.05))</f>
        <v>816</v>
      </c>
      <c r="L28">
        <f>_xlfn.FLOOR.MATH(IF(ISBLANK(K28),4.99087*(42.5-K26)^1.81,4.99087*(42.5-K28)^1.81))</f>
        <v>1010</v>
      </c>
      <c r="N28">
        <f>_xlfn.FLOOR.MATH(IF(ISBLANK(M28),0.188807*(M26*100-210)^1.41,0.188807*(M28*100-210)^1.41))</f>
        <v>949</v>
      </c>
      <c r="P28">
        <f>_xlfn.FLOOR.MATH(IF(ISBLANK(O28),15.9803*(O26-3.8)^1.04,15.9803*(O28-3.8)^1.04))</f>
        <v>702</v>
      </c>
      <c r="Q28" s="1"/>
      <c r="R28" s="2" t="str">
        <f t="shared" ref="R28" si="11">IF(ISBLANK(Q28),"",TIMEVALUE(TEXT(Q28,"mm:ss,00"))/0.0000115741741746741)</f>
        <v/>
      </c>
      <c r="S28">
        <f>_xlfn.FLOOR.MATH(IF(ISBLANK(Q28),0.11193*(254-R26)^1.88,0.11193*(254-R28)^1.88))</f>
        <v>979</v>
      </c>
      <c r="AD28">
        <f>B28</f>
        <v>7</v>
      </c>
    </row>
    <row r="29" spans="1:30" x14ac:dyDescent="0.3">
      <c r="AD29">
        <f>B28</f>
        <v>7</v>
      </c>
    </row>
    <row r="30" spans="1:30" x14ac:dyDescent="0.3">
      <c r="A30">
        <v>8</v>
      </c>
      <c r="B30" t="s">
        <v>124</v>
      </c>
      <c r="D30" t="s">
        <v>15</v>
      </c>
      <c r="E30">
        <v>13.21</v>
      </c>
      <c r="G30">
        <v>1.76</v>
      </c>
      <c r="I30">
        <v>12.51</v>
      </c>
      <c r="K30">
        <v>23.14</v>
      </c>
      <c r="M30">
        <v>6.39</v>
      </c>
      <c r="O30">
        <v>38.44</v>
      </c>
      <c r="Q30" s="1">
        <v>1.4248842592592592E-3</v>
      </c>
      <c r="R30" s="4">
        <f t="shared" ref="R30" si="12">TIMEVALUE(TEXT(Q30,"mm:ss,00"))/0.0000115741741746741</f>
        <v>123.10893526875583</v>
      </c>
      <c r="T30" s="2"/>
      <c r="AD30">
        <f>B32</f>
        <v>8</v>
      </c>
    </row>
    <row r="31" spans="1:30" x14ac:dyDescent="0.3">
      <c r="A31" t="s">
        <v>29</v>
      </c>
      <c r="B31">
        <v>2022</v>
      </c>
      <c r="C31">
        <f>SUM(E31:S31)</f>
        <v>0</v>
      </c>
      <c r="D31" t="s">
        <v>16</v>
      </c>
      <c r="E31" t="str">
        <f>IF(ISBLANK(E32),"",FLOOR(-1*(9.23076*(26.7-E30)^1.835-9.23076*(26.7-E32)^1.835),1))</f>
        <v/>
      </c>
      <c r="G31" t="str">
        <f>IF(ISBLANK(G32),"",_xlfn.FLOOR.MATH(-1.84523*(G30*100-75)^1.348+1.84523*(G32*100-75)^1.348,1))</f>
        <v/>
      </c>
      <c r="I31" t="str">
        <f>IF(ISBLANK(I32),"",_xlfn.FLOOR.MATH(-56.0211*(I30-1.5)^1.05+56.0211*(I32-1.5)^1.05))</f>
        <v/>
      </c>
      <c r="K31" t="str">
        <f>IF(ISBLANK(K32),"",_xlfn.FLOOR.MATH(-4.99087*(42.5-K30)^1.81+4.99087*(42.5-K32)^1.81))</f>
        <v/>
      </c>
      <c r="M31" t="str">
        <f>IF(ISBLANK(M32),"",_xlfn.FLOOR.MATH(-0.188807*(M30*100-210)^1.41+0.188807*(M32*100-210)^1.41))</f>
        <v/>
      </c>
      <c r="O31" t="str">
        <f>IF(ISBLANK(O32),"",_xlfn.FLOOR.MATH(-15.9803*(O30-3.8)^1.04+15.9803*(O32-3.8)^1.04))</f>
        <v/>
      </c>
      <c r="Q31" s="1" t="str">
        <f>IF(ISBLANK(Q32),"",_xlfn.FLOOR.MATH(-0.11193*(254-R30)^1.88+0.11193*(254-R32)^1.88))</f>
        <v/>
      </c>
      <c r="AD31">
        <f>B32</f>
        <v>8</v>
      </c>
    </row>
    <row r="32" spans="1:30" x14ac:dyDescent="0.3">
      <c r="A32" t="s">
        <v>18</v>
      </c>
      <c r="B32">
        <f>RANK(C32,C:C)</f>
        <v>8</v>
      </c>
      <c r="C32">
        <f>SUM(F32,H32,L32,J32,N32,P32,S32)</f>
        <v>6458</v>
      </c>
      <c r="D32" t="s">
        <v>17</v>
      </c>
      <c r="F32">
        <f>_xlfn.FLOOR.MATH(IF(ISBLANK(E32),9.23076*(26.7-E30)^1.835,9.23076*(26.7-E32)^1.835))</f>
        <v>1093</v>
      </c>
      <c r="H32">
        <f>_xlfn.FLOOR.MATH(IF(ISBLANK(G32),1.84523*(G30*100-75)^1.348,1.84523*(G32*100-75)^1.348))</f>
        <v>928</v>
      </c>
      <c r="J32">
        <f>_xlfn.FLOOR.MATH(IF(ISBLANK(I32),56.0211*(I30-1.5)^1.05,56.0211*(I32-1.5)^1.05))</f>
        <v>695</v>
      </c>
      <c r="L32">
        <f>_xlfn.FLOOR.MATH(IF(ISBLANK(K32),4.99087*(42.5-K30)^1.81,4.99087*(42.5-K32)^1.81))</f>
        <v>1065</v>
      </c>
      <c r="N32">
        <f>_xlfn.FLOOR.MATH(IF(ISBLANK(M32),0.188807*(M30*100-210)^1.41,0.188807*(M32*100-210)^1.41))</f>
        <v>972</v>
      </c>
      <c r="P32">
        <f>_xlfn.FLOOR.MATH(IF(ISBLANK(O32),15.9803*(O30-3.8)^1.04,15.9803*(O32-3.8)^1.04))</f>
        <v>637</v>
      </c>
      <c r="Q32" s="1"/>
      <c r="R32" s="2" t="str">
        <f t="shared" ref="R32" si="13">IF(ISBLANK(Q32),"",TIMEVALUE(TEXT(Q32,"mm:ss,00"))/0.0000115741741746741)</f>
        <v/>
      </c>
      <c r="S32">
        <f>_xlfn.FLOOR.MATH(IF(ISBLANK(Q32),0.11193*(254-R30)^1.88,0.11193*(254-R32)^1.88))</f>
        <v>1068</v>
      </c>
      <c r="AD32">
        <f>B32</f>
        <v>8</v>
      </c>
    </row>
    <row r="33" spans="1:30" x14ac:dyDescent="0.3">
      <c r="AD33">
        <f>B32</f>
        <v>8</v>
      </c>
    </row>
    <row r="34" spans="1:30" x14ac:dyDescent="0.3">
      <c r="A34">
        <v>9</v>
      </c>
      <c r="B34" t="s">
        <v>26</v>
      </c>
      <c r="D34" t="s">
        <v>15</v>
      </c>
      <c r="E34">
        <v>13.61</v>
      </c>
      <c r="G34">
        <v>1.92</v>
      </c>
      <c r="I34">
        <v>13.79</v>
      </c>
      <c r="K34">
        <v>23.86</v>
      </c>
      <c r="M34">
        <v>6.28</v>
      </c>
      <c r="O34">
        <v>38.659999999999997</v>
      </c>
      <c r="Q34" s="1">
        <v>1.5486111111111111E-3</v>
      </c>
      <c r="R34" s="4">
        <f t="shared" ref="R34" si="14">TIMEVALUE(TEXT(Q34,"mm:ss,00"))/0.0000115741741746741</f>
        <v>133.79884281503965</v>
      </c>
      <c r="AD34">
        <f>B36</f>
        <v>9</v>
      </c>
    </row>
    <row r="35" spans="1:30" x14ac:dyDescent="0.3">
      <c r="A35" t="s">
        <v>29</v>
      </c>
      <c r="B35">
        <v>2022</v>
      </c>
      <c r="C35">
        <f>SUM(E35:S35)</f>
        <v>0</v>
      </c>
      <c r="D35" t="s">
        <v>16</v>
      </c>
      <c r="E35" t="str">
        <f>IF(ISBLANK(E36),"",FLOOR(-1*(9.23076*(26.7-E34)^1.835-9.23076*(26.7-E36)^1.835),1))</f>
        <v/>
      </c>
      <c r="G35" t="str">
        <f>IF(ISBLANK(G36),"",_xlfn.FLOOR.MATH(-1.84523*(G34*100-75)^1.348+1.84523*(G36*100-75)^1.348,1))</f>
        <v/>
      </c>
      <c r="I35" t="str">
        <f>IF(ISBLANK(I36),"",_xlfn.FLOOR.MATH(-56.0211*(I34-1.5)^1.05+56.0211*(I36-1.5)^1.05))</f>
        <v/>
      </c>
      <c r="K35" t="str">
        <f>IF(ISBLANK(K36),"",_xlfn.FLOOR.MATH(-4.99087*(42.5-K34)^1.81+4.99087*(42.5-K36)^1.81))</f>
        <v/>
      </c>
      <c r="M35" t="str">
        <f>IF(ISBLANK(M36),"",_xlfn.FLOOR.MATH(-0.188807*(M34*100-210)^1.41+0.188807*(M36*100-210)^1.41))</f>
        <v/>
      </c>
      <c r="O35" t="str">
        <f>IF(ISBLANK(O36),"",_xlfn.FLOOR.MATH(-15.9803*(O34-3.8)^1.04+15.9803*(O36-3.8)^1.04))</f>
        <v/>
      </c>
      <c r="Q35" s="1" t="str">
        <f>IF(ISBLANK(Q36),"",_xlfn.FLOOR.MATH(-0.11193*(254-R34)^1.88+0.11193*(254-R36)^1.88))</f>
        <v/>
      </c>
      <c r="AD35">
        <f>B36</f>
        <v>9</v>
      </c>
    </row>
    <row r="36" spans="1:30" x14ac:dyDescent="0.3">
      <c r="A36" t="s">
        <v>18</v>
      </c>
      <c r="B36">
        <f>RANK(C36,C:C)</f>
        <v>9</v>
      </c>
      <c r="C36">
        <f>SUM(F36,H36,L36,J36,N36,P36,S36)</f>
        <v>6429</v>
      </c>
      <c r="D36" t="s">
        <v>17</v>
      </c>
      <c r="F36">
        <f>_xlfn.FLOOR.MATH(IF(ISBLANK(E36),9.23076*(26.7-E34)^1.835,9.23076*(26.7-E36)^1.835))</f>
        <v>1034</v>
      </c>
      <c r="H36">
        <f>_xlfn.FLOOR.MATH(IF(ISBLANK(G36),1.84523*(G34*100-75)^1.348,1.84523*(G36*100-75)^1.348))</f>
        <v>1132</v>
      </c>
      <c r="J36">
        <f>_xlfn.FLOOR.MATH(IF(ISBLANK(I36),56.0211*(I34-1.5)^1.05,56.0211*(I36-1.5)^1.05))</f>
        <v>780</v>
      </c>
      <c r="L36">
        <f>_xlfn.FLOOR.MATH(IF(ISBLANK(K36),4.99087*(42.5-K34)^1.81,4.99087*(42.5-K36)^1.81))</f>
        <v>994</v>
      </c>
      <c r="N36">
        <f>_xlfn.FLOOR.MATH(IF(ISBLANK(M36),0.188807*(M34*100-210)^1.41,0.188807*(M36*100-210)^1.41))</f>
        <v>937</v>
      </c>
      <c r="P36">
        <f>_xlfn.FLOOR.MATH(IF(ISBLANK(O36),15.9803*(O34-3.8)^1.04,15.9803*(O36-3.8)^1.04))</f>
        <v>642</v>
      </c>
      <c r="Q36" s="1"/>
      <c r="R36" s="2" t="str">
        <f t="shared" ref="R36" si="15">IF(ISBLANK(Q36),"",TIMEVALUE(TEXT(Q36,"mm:ss,00"))/0.0000115741741746741)</f>
        <v/>
      </c>
      <c r="S36">
        <f>_xlfn.FLOOR.MATH(IF(ISBLANK(Q36),0.11193*(254-R34)^1.88,0.11193*(254-R36)^1.88))</f>
        <v>910</v>
      </c>
      <c r="AD36">
        <f>B36</f>
        <v>9</v>
      </c>
    </row>
    <row r="37" spans="1:30" x14ac:dyDescent="0.3">
      <c r="AD37">
        <f>B36</f>
        <v>9</v>
      </c>
    </row>
    <row r="38" spans="1:30" x14ac:dyDescent="0.3">
      <c r="A38">
        <v>10</v>
      </c>
      <c r="B38" t="s">
        <v>129</v>
      </c>
      <c r="D38" t="s">
        <v>15</v>
      </c>
      <c r="E38">
        <v>13.43</v>
      </c>
      <c r="G38">
        <v>1.77</v>
      </c>
      <c r="I38">
        <v>13.81</v>
      </c>
      <c r="K38">
        <v>24.5</v>
      </c>
      <c r="M38">
        <v>6.55</v>
      </c>
      <c r="O38">
        <v>49.11</v>
      </c>
      <c r="Q38" s="1">
        <v>1.6255787037037037E-3</v>
      </c>
      <c r="R38" s="4">
        <f t="shared" ref="R38" si="16">TIMEVALUE(TEXT(Q38,"mm:ss,00"))/0.0000115741741746741</f>
        <v>140.44878530173631</v>
      </c>
      <c r="AD38">
        <f>B40</f>
        <v>10</v>
      </c>
    </row>
    <row r="39" spans="1:30" x14ac:dyDescent="0.3">
      <c r="A39" t="s">
        <v>29</v>
      </c>
      <c r="B39">
        <v>2022</v>
      </c>
      <c r="C39">
        <f>SUM(E39:S39)</f>
        <v>0</v>
      </c>
      <c r="D39" t="s">
        <v>16</v>
      </c>
      <c r="E39" t="str">
        <f>IF(ISBLANK(E40),"",FLOOR(-1*(9.23076*(26.7-E38)^1.835-9.23076*(26.7-E40)^1.835),1))</f>
        <v/>
      </c>
      <c r="G39" t="str">
        <f>IF(ISBLANK(G40),"",_xlfn.FLOOR.MATH(-1.84523*(G38*100-75)^1.348+1.84523*(G40*100-75)^1.348,1))</f>
        <v/>
      </c>
      <c r="I39" t="str">
        <f>IF(ISBLANK(I40),"",_xlfn.FLOOR.MATH(-56.0211*(I38-1.5)^1.05+56.0211*(I40-1.5)^1.05))</f>
        <v/>
      </c>
      <c r="K39" t="str">
        <f>IF(ISBLANK(K40),"",_xlfn.FLOOR.MATH(-4.99087*(42.5-K38)^1.81+4.99087*(42.5-K40)^1.81))</f>
        <v/>
      </c>
      <c r="M39" t="str">
        <f>IF(ISBLANK(M40),"",_xlfn.FLOOR.MATH(-0.188807*(M38*100-210)^1.41+0.188807*(M40*100-210)^1.41))</f>
        <v/>
      </c>
      <c r="O39" t="str">
        <f>IF(ISBLANK(O40),"",_xlfn.FLOOR.MATH(-15.9803*(O38-3.8)^1.04+15.9803*(O40-3.8)^1.04))</f>
        <v/>
      </c>
      <c r="Q39" s="1" t="str">
        <f>IF(ISBLANK(Q40),"",_xlfn.FLOOR.MATH(-0.11193*(254-R38)^1.88+0.11193*(254-R40)^1.88))</f>
        <v/>
      </c>
      <c r="AD39">
        <f>B40</f>
        <v>10</v>
      </c>
    </row>
    <row r="40" spans="1:30" x14ac:dyDescent="0.3">
      <c r="A40" t="s">
        <v>18</v>
      </c>
      <c r="B40">
        <f>RANK(C40,C:C)</f>
        <v>10</v>
      </c>
      <c r="C40">
        <f>SUM(F40,H40,L40,J40,N40,P40,S40)</f>
        <v>6398</v>
      </c>
      <c r="D40" t="s">
        <v>17</v>
      </c>
      <c r="F40">
        <f>_xlfn.FLOOR.MATH(IF(ISBLANK(E40),9.23076*(26.7-E38)^1.835,9.23076*(26.7-E40)^1.835))</f>
        <v>1060</v>
      </c>
      <c r="H40">
        <f>_xlfn.FLOOR.MATH(IF(ISBLANK(G40),1.84523*(G38*100-75)^1.348,1.84523*(G40*100-75)^1.348))</f>
        <v>941</v>
      </c>
      <c r="J40">
        <f>_xlfn.FLOOR.MATH(IF(ISBLANK(I40),56.0211*(I38-1.5)^1.05,56.0211*(I40-1.5)^1.05))</f>
        <v>781</v>
      </c>
      <c r="L40">
        <f>_xlfn.FLOOR.MATH(IF(ISBLANK(K40),4.99087*(42.5-K38)^1.81,4.99087*(42.5-K40)^1.81))</f>
        <v>933</v>
      </c>
      <c r="N40">
        <f>_xlfn.FLOOR.MATH(IF(ISBLANK(M40),0.188807*(M38*100-210)^1.41,0.188807*(M40*100-210)^1.41))</f>
        <v>1023</v>
      </c>
      <c r="P40">
        <f>_xlfn.FLOOR.MATH(IF(ISBLANK(O40),15.9803*(O38-3.8)^1.04,15.9803*(O40-3.8)^1.04))</f>
        <v>843</v>
      </c>
      <c r="Q40" s="1"/>
      <c r="R40" s="2" t="str">
        <f t="shared" ref="R40" si="17">IF(ISBLANK(Q40),"",TIMEVALUE(TEXT(Q40,"mm:ss,00"))/0.0000115741741746741)</f>
        <v/>
      </c>
      <c r="S40">
        <f>_xlfn.FLOOR.MATH(IF(ISBLANK(Q40),0.11193*(254-R38)^1.88,0.11193*(254-R40)^1.88))</f>
        <v>817</v>
      </c>
      <c r="AD40">
        <f>B40</f>
        <v>10</v>
      </c>
    </row>
    <row r="41" spans="1:30" x14ac:dyDescent="0.3">
      <c r="AD41">
        <f>B40</f>
        <v>10</v>
      </c>
    </row>
    <row r="42" spans="1:30" x14ac:dyDescent="0.3">
      <c r="A42">
        <v>11</v>
      </c>
      <c r="B42" t="s">
        <v>133</v>
      </c>
      <c r="D42" t="s">
        <v>15</v>
      </c>
      <c r="E42">
        <v>12.91</v>
      </c>
      <c r="G42">
        <v>1.72</v>
      </c>
      <c r="I42">
        <v>12.96</v>
      </c>
      <c r="K42">
        <v>23.45</v>
      </c>
      <c r="M42">
        <v>6.27</v>
      </c>
      <c r="O42">
        <v>39.65</v>
      </c>
      <c r="Q42" s="1">
        <v>1.4914351851851853E-3</v>
      </c>
      <c r="R42" s="4">
        <f t="shared" ref="R42" si="18">TIMEVALUE(TEXT(Q42,"mm:ss,00"))/0.0000115741741746741</f>
        <v>128.85888553920785</v>
      </c>
      <c r="AD42">
        <f>B44</f>
        <v>11</v>
      </c>
    </row>
    <row r="43" spans="1:30" x14ac:dyDescent="0.3">
      <c r="A43" t="s">
        <v>29</v>
      </c>
      <c r="B43">
        <v>2021</v>
      </c>
      <c r="C43">
        <f>SUM(E43:S43)</f>
        <v>0</v>
      </c>
      <c r="D43" t="s">
        <v>16</v>
      </c>
      <c r="E43" t="str">
        <f>IF(ISBLANK(E44),"",FLOOR(-1*(9.23076*(26.7-E42)^1.835-9.23076*(26.7-E44)^1.835),1))</f>
        <v/>
      </c>
      <c r="G43" t="str">
        <f>IF(ISBLANK(G44),"",_xlfn.FLOOR.MATH(-1.84523*(G42*100-75)^1.348+1.84523*(G44*100-75)^1.348,1))</f>
        <v/>
      </c>
      <c r="I43" t="str">
        <f>IF(ISBLANK(I44),"",_xlfn.FLOOR.MATH(-56.0211*(I42-1.5)^1.05+56.0211*(I44-1.5)^1.05))</f>
        <v/>
      </c>
      <c r="K43" t="str">
        <f>IF(ISBLANK(K44),"",_xlfn.FLOOR.MATH(-4.99087*(42.5-K42)^1.81+4.99087*(42.5-K44)^1.81))</f>
        <v/>
      </c>
      <c r="M43" t="str">
        <f>IF(ISBLANK(M44),"",_xlfn.FLOOR.MATH(-0.188807*(M42*100-210)^1.41+0.188807*(M44*100-210)^1.41))</f>
        <v/>
      </c>
      <c r="O43" t="str">
        <f>IF(ISBLANK(O44),"",_xlfn.FLOOR.MATH(-15.9803*(O42-3.8)^1.04+15.9803*(O44-3.8)^1.04))</f>
        <v/>
      </c>
      <c r="Q43" s="1" t="str">
        <f>IF(ISBLANK(Q44),"",_xlfn.FLOOR.MATH(-0.11193*(254-R42)^1.88+0.11193*(254-R44)^1.88))</f>
        <v/>
      </c>
      <c r="AD43">
        <f>B44</f>
        <v>11</v>
      </c>
    </row>
    <row r="44" spans="1:30" x14ac:dyDescent="0.3">
      <c r="A44" t="s">
        <v>18</v>
      </c>
      <c r="B44">
        <f>RANK(C44,C:C)</f>
        <v>11</v>
      </c>
      <c r="C44">
        <f>SUM(F44,H44,L44,J44,N44,P44,S44)</f>
        <v>6352</v>
      </c>
      <c r="D44" t="s">
        <v>17</v>
      </c>
      <c r="F44">
        <f>_xlfn.FLOOR.MATH(IF(ISBLANK(E44),9.23076*(26.7-E42)^1.835,9.23076*(26.7-E44)^1.835))</f>
        <v>1138</v>
      </c>
      <c r="H44">
        <f>_xlfn.FLOOR.MATH(IF(ISBLANK(G44),1.84523*(G42*100-75)^1.348,1.84523*(G44*100-75)^1.348))</f>
        <v>879</v>
      </c>
      <c r="J44">
        <f>_xlfn.FLOOR.MATH(IF(ISBLANK(I44),56.0211*(I42-1.5)^1.05,56.0211*(I44-1.5)^1.05))</f>
        <v>725</v>
      </c>
      <c r="L44">
        <f>_xlfn.FLOOR.MATH(IF(ISBLANK(K44),4.99087*(42.5-K42)^1.81,4.99087*(42.5-K44)^1.81))</f>
        <v>1034</v>
      </c>
      <c r="N44">
        <f>_xlfn.FLOOR.MATH(IF(ISBLANK(M44),0.188807*(M42*100-210)^1.41,0.188807*(M44*100-210)^1.41))</f>
        <v>934</v>
      </c>
      <c r="P44">
        <f>_xlfn.FLOOR.MATH(IF(ISBLANK(O44),15.9803*(O42-3.8)^1.04,15.9803*(O44-3.8)^1.04))</f>
        <v>661</v>
      </c>
      <c r="Q44" s="1"/>
      <c r="R44" s="2" t="str">
        <f t="shared" ref="R44" si="19">IF(ISBLANK(Q44),"",TIMEVALUE(TEXT(Q44,"mm:ss,00"))/0.0000115741741746741)</f>
        <v/>
      </c>
      <c r="S44">
        <f>_xlfn.FLOOR.MATH(IF(ISBLANK(Q44),0.11193*(254-R42)^1.88,0.11193*(254-R44)^1.88))</f>
        <v>981</v>
      </c>
      <c r="AD44">
        <f>B44</f>
        <v>11</v>
      </c>
    </row>
    <row r="45" spans="1:30" x14ac:dyDescent="0.3">
      <c r="AD45">
        <f>B44</f>
        <v>11</v>
      </c>
    </row>
    <row r="46" spans="1:30" x14ac:dyDescent="0.3">
      <c r="A46">
        <v>12</v>
      </c>
      <c r="B46" t="s">
        <v>183</v>
      </c>
      <c r="D46" t="s">
        <v>15</v>
      </c>
      <c r="E46">
        <v>13.73</v>
      </c>
      <c r="G46">
        <v>1.77</v>
      </c>
      <c r="I46">
        <v>14.02</v>
      </c>
      <c r="K46">
        <v>24.26</v>
      </c>
      <c r="M46">
        <v>6.38</v>
      </c>
      <c r="O46">
        <v>44.36</v>
      </c>
      <c r="Q46" s="1">
        <v>1.5863425925925925E-3</v>
      </c>
      <c r="R46" s="4">
        <f t="shared" ref="R46" si="20">TIMEVALUE(TEXT(Q46,"mm:ss,00"))/0.0000115741741746741</f>
        <v>137.05881462054808</v>
      </c>
      <c r="AD46">
        <f>B48</f>
        <v>12</v>
      </c>
    </row>
    <row r="47" spans="1:30" x14ac:dyDescent="0.3">
      <c r="A47" t="s">
        <v>29</v>
      </c>
      <c r="B47">
        <v>2019</v>
      </c>
      <c r="C47">
        <f>SUM(E47:S47)</f>
        <v>0</v>
      </c>
      <c r="D47" t="s">
        <v>16</v>
      </c>
      <c r="E47" t="str">
        <f>IF(ISBLANK(E48),"",FLOOR(-1*(9.23076*(26.7-E46)^1.835-9.23076*(26.7-E48)^1.835),1))</f>
        <v/>
      </c>
      <c r="G47" t="str">
        <f>IF(ISBLANK(G48),"",_xlfn.FLOOR.MATH(-1.84523*(G46*100-75)^1.348+1.84523*(G48*100-75)^1.348,1))</f>
        <v/>
      </c>
      <c r="I47" t="str">
        <f>IF(ISBLANK(I48),"",_xlfn.FLOOR.MATH(-56.0211*(I46-1.5)^1.05+56.0211*(I48-1.5)^1.05))</f>
        <v/>
      </c>
      <c r="K47" t="str">
        <f>IF(ISBLANK(K48),"",_xlfn.FLOOR.MATH(-4.99087*(42.5-K46)^1.81+4.99087*(42.5-K48)^1.81))</f>
        <v/>
      </c>
      <c r="M47" t="str">
        <f>IF(ISBLANK(M48),"",_xlfn.FLOOR.MATH(-0.188807*(M46*100-210)^1.41+0.188807*(M48*100-210)^1.41))</f>
        <v/>
      </c>
      <c r="O47" t="str">
        <f>IF(ISBLANK(O48),"",_xlfn.FLOOR.MATH(-15.9803*(O46-3.8)^1.04+15.9803*(O48-3.8)^1.04))</f>
        <v/>
      </c>
      <c r="Q47" s="1" t="str">
        <f>IF(ISBLANK(Q48),"",_xlfn.FLOOR.MATH(-0.11193*(254-R46)^1.88+0.11193*(254-R48)^1.88))</f>
        <v/>
      </c>
      <c r="AD47">
        <f>B48</f>
        <v>12</v>
      </c>
    </row>
    <row r="48" spans="1:30" x14ac:dyDescent="0.3">
      <c r="A48" t="s">
        <v>18</v>
      </c>
      <c r="B48">
        <f>RANK(C48,C:C)</f>
        <v>12</v>
      </c>
      <c r="C48">
        <f>SUM(F48,H48,L48,J48,N48,P48,S48)</f>
        <v>6293</v>
      </c>
      <c r="D48" t="s">
        <v>17</v>
      </c>
      <c r="F48">
        <f>_xlfn.FLOOR.MATH(IF(ISBLANK(E48),9.23076*(26.7-E46)^1.835,9.23076*(26.7-E48)^1.835))</f>
        <v>1017</v>
      </c>
      <c r="H48">
        <f>_xlfn.FLOOR.MATH(IF(ISBLANK(G48),1.84523*(G46*100-75)^1.348,1.84523*(G48*100-75)^1.348))</f>
        <v>941</v>
      </c>
      <c r="J48">
        <f>_xlfn.FLOOR.MATH(IF(ISBLANK(I48),56.0211*(I46-1.5)^1.05,56.0211*(I48-1.5)^1.05))</f>
        <v>795</v>
      </c>
      <c r="L48">
        <f>_xlfn.FLOOR.MATH(IF(ISBLANK(K48),4.99087*(42.5-K46)^1.81,4.99087*(42.5-K48)^1.81))</f>
        <v>956</v>
      </c>
      <c r="N48">
        <f>_xlfn.FLOOR.MATH(IF(ISBLANK(M48),0.188807*(M46*100-210)^1.41,0.188807*(M48*100-210)^1.41))</f>
        <v>969</v>
      </c>
      <c r="P48">
        <f>_xlfn.FLOOR.MATH(IF(ISBLANK(O48),15.9803*(O46-3.8)^1.04,15.9803*(O48-3.8)^1.04))</f>
        <v>751</v>
      </c>
      <c r="Q48" s="1"/>
      <c r="R48" s="2" t="str">
        <f t="shared" ref="R48" si="21">IF(ISBLANK(Q48),"",TIMEVALUE(TEXT(Q48,"mm:ss,00"))/0.0000115741741746741)</f>
        <v/>
      </c>
      <c r="S48">
        <f>_xlfn.FLOOR.MATH(IF(ISBLANK(Q48),0.11193*(254-R46)^1.88,0.11193*(254-R48)^1.88))</f>
        <v>864</v>
      </c>
      <c r="AD48">
        <f>B48</f>
        <v>12</v>
      </c>
    </row>
    <row r="49" spans="1:30" x14ac:dyDescent="0.3">
      <c r="AD49">
        <f>B48</f>
        <v>12</v>
      </c>
    </row>
    <row r="50" spans="1:30" x14ac:dyDescent="0.3">
      <c r="A50">
        <v>13</v>
      </c>
      <c r="B50" t="s">
        <v>145</v>
      </c>
      <c r="D50" t="s">
        <v>15</v>
      </c>
      <c r="E50">
        <v>13.36</v>
      </c>
      <c r="G50">
        <v>1.76</v>
      </c>
      <c r="I50">
        <v>13.56</v>
      </c>
      <c r="K50">
        <v>24.48</v>
      </c>
      <c r="M50">
        <v>5.91</v>
      </c>
      <c r="O50">
        <v>52.89</v>
      </c>
      <c r="Q50" s="1">
        <v>1.5945601851851852E-3</v>
      </c>
      <c r="R50" s="4">
        <f t="shared" ref="R50" si="22">TIMEVALUE(TEXT(Q50,"mm:ss,00"))/0.0000115741741746741</f>
        <v>137.76880848002997</v>
      </c>
      <c r="AD50">
        <f>B52</f>
        <v>13</v>
      </c>
    </row>
    <row r="51" spans="1:30" x14ac:dyDescent="0.3">
      <c r="A51" t="s">
        <v>29</v>
      </c>
      <c r="B51">
        <v>2021</v>
      </c>
      <c r="C51">
        <f>SUM(E51:S51)</f>
        <v>0</v>
      </c>
      <c r="D51" t="s">
        <v>16</v>
      </c>
      <c r="E51" t="str">
        <f>IF(ISBLANK(E52),"",FLOOR(-1*(9.23076*(26.7-E50)^1.835-9.23076*(26.7-E52)^1.835),1))</f>
        <v/>
      </c>
      <c r="G51" t="str">
        <f>IF(ISBLANK(G52),"",_xlfn.FLOOR.MATH(-1.84523*(G50*100-75)^1.348+1.84523*(G52*100-75)^1.348,1))</f>
        <v/>
      </c>
      <c r="I51" t="str">
        <f>IF(ISBLANK(I52),"",_xlfn.FLOOR.MATH(-56.0211*(I50-1.5)^1.05+56.0211*(I52-1.5)^1.05))</f>
        <v/>
      </c>
      <c r="K51" t="str">
        <f>IF(ISBLANK(K52),"",_xlfn.FLOOR.MATH(-4.99087*(42.5-K50)^1.81+4.99087*(42.5-K52)^1.81))</f>
        <v/>
      </c>
      <c r="M51" t="str">
        <f>IF(ISBLANK(M52),"",_xlfn.FLOOR.MATH(-0.188807*(M50*100-210)^1.41+0.188807*(M52*100-210)^1.41))</f>
        <v/>
      </c>
      <c r="O51" t="str">
        <f>IF(ISBLANK(O52),"",_xlfn.FLOOR.MATH(-15.9803*(O50-3.8)^1.04+15.9803*(O52-3.8)^1.04))</f>
        <v/>
      </c>
      <c r="Q51" s="1" t="str">
        <f>IF(ISBLANK(Q52),"",_xlfn.FLOOR.MATH(-0.11193*(254-R50)^1.88+0.11193*(254-R52)^1.88))</f>
        <v/>
      </c>
      <c r="AD51">
        <f>B52</f>
        <v>13</v>
      </c>
    </row>
    <row r="52" spans="1:30" x14ac:dyDescent="0.3">
      <c r="A52" t="s">
        <v>18</v>
      </c>
      <c r="B52">
        <f>RANK(C52,C:C)</f>
        <v>13</v>
      </c>
      <c r="C52">
        <f>SUM(F52,H52,L52,J52,N52,P52,S52)</f>
        <v>6291</v>
      </c>
      <c r="D52" t="s">
        <v>17</v>
      </c>
      <c r="F52">
        <f>_xlfn.FLOOR.MATH(IF(ISBLANK(E52),9.23076*(26.7-E50)^1.835,9.23076*(26.7-E52)^1.835))</f>
        <v>1071</v>
      </c>
      <c r="H52">
        <f>_xlfn.FLOOR.MATH(IF(ISBLANK(G52),1.84523*(G50*100-75)^1.348,1.84523*(G52*100-75)^1.348))</f>
        <v>928</v>
      </c>
      <c r="J52">
        <f>_xlfn.FLOOR.MATH(IF(ISBLANK(I52),56.0211*(I50-1.5)^1.05,56.0211*(I52-1.5)^1.05))</f>
        <v>765</v>
      </c>
      <c r="L52">
        <f>_xlfn.FLOOR.MATH(IF(ISBLANK(K52),4.99087*(42.5-K50)^1.81,4.99087*(42.5-K52)^1.81))</f>
        <v>935</v>
      </c>
      <c r="N52">
        <f>_xlfn.FLOOR.MATH(IF(ISBLANK(M52),0.188807*(M50*100-210)^1.41,0.188807*(M52*100-210)^1.41))</f>
        <v>822</v>
      </c>
      <c r="P52">
        <f>_xlfn.FLOOR.MATH(IF(ISBLANK(O52),15.9803*(O50-3.8)^1.04,15.9803*(O52-3.8)^1.04))</f>
        <v>916</v>
      </c>
      <c r="Q52" s="1"/>
      <c r="R52" s="2" t="str">
        <f t="shared" ref="R52" si="23">IF(ISBLANK(Q52),"",TIMEVALUE(TEXT(Q52,"mm:ss,00"))/0.0000115741741746741)</f>
        <v/>
      </c>
      <c r="S52">
        <f>_xlfn.FLOOR.MATH(IF(ISBLANK(Q52),0.11193*(254-R50)^1.88,0.11193*(254-R52)^1.88))</f>
        <v>854</v>
      </c>
      <c r="AD52">
        <f>B52</f>
        <v>13</v>
      </c>
    </row>
    <row r="53" spans="1:30" x14ac:dyDescent="0.3">
      <c r="AD53">
        <f>B52</f>
        <v>13</v>
      </c>
    </row>
    <row r="54" spans="1:30" x14ac:dyDescent="0.3">
      <c r="A54">
        <v>14</v>
      </c>
      <c r="B54" t="s">
        <v>150</v>
      </c>
      <c r="D54" t="s">
        <v>15</v>
      </c>
      <c r="E54">
        <v>13.25</v>
      </c>
      <c r="G54">
        <v>1.73</v>
      </c>
      <c r="I54">
        <v>15.79</v>
      </c>
      <c r="K54">
        <v>24.45</v>
      </c>
      <c r="M54">
        <v>6.07</v>
      </c>
      <c r="O54">
        <v>48.02</v>
      </c>
      <c r="Q54" s="1">
        <v>1.6833333333333333E-3</v>
      </c>
      <c r="R54" s="4">
        <f t="shared" ref="R54" si="24">TIMEVALUE(TEXT(Q54,"mm:ss,00"))/0.0000115741741746741</f>
        <v>145.43874214513727</v>
      </c>
      <c r="AD54">
        <f>B56</f>
        <v>14</v>
      </c>
    </row>
    <row r="55" spans="1:30" x14ac:dyDescent="0.3">
      <c r="A55" t="s">
        <v>29</v>
      </c>
      <c r="B55">
        <v>2021</v>
      </c>
      <c r="C55">
        <f>SUM(E55:S55)</f>
        <v>0</v>
      </c>
      <c r="D55" t="s">
        <v>16</v>
      </c>
      <c r="E55" t="str">
        <f>IF(ISBLANK(E56),"",FLOOR(-1*(9.23076*(26.7-E54)^1.835-9.23076*(26.7-E56)^1.835),1))</f>
        <v/>
      </c>
      <c r="G55" t="str">
        <f>IF(ISBLANK(G56),"",_xlfn.FLOOR.MATH(-1.84523*(G54*100-75)^1.348+1.84523*(G56*100-75)^1.348,1))</f>
        <v/>
      </c>
      <c r="I55" t="str">
        <f>IF(ISBLANK(I56),"",_xlfn.FLOOR.MATH(-56.0211*(I54-1.5)^1.05+56.0211*(I56-1.5)^1.05))</f>
        <v/>
      </c>
      <c r="K55" t="str">
        <f>IF(ISBLANK(K56),"",_xlfn.FLOOR.MATH(-4.99087*(42.5-K54)^1.81+4.99087*(42.5-K56)^1.81))</f>
        <v/>
      </c>
      <c r="M55" t="str">
        <f>IF(ISBLANK(M56),"",_xlfn.FLOOR.MATH(-0.188807*(M54*100-210)^1.41+0.188807*(M56*100-210)^1.41))</f>
        <v/>
      </c>
      <c r="O55" t="str">
        <f>IF(ISBLANK(O56),"",_xlfn.FLOOR.MATH(-15.9803*(O54-3.8)^1.04+15.9803*(O56-3.8)^1.04))</f>
        <v/>
      </c>
      <c r="Q55" s="1" t="str">
        <f>IF(ISBLANK(Q56),"",_xlfn.FLOOR.MATH(-0.11193*(254-R54)^1.88+0.11193*(254-R56)^1.88))</f>
        <v/>
      </c>
      <c r="AD55">
        <f>B56</f>
        <v>14</v>
      </c>
    </row>
    <row r="56" spans="1:30" x14ac:dyDescent="0.3">
      <c r="A56" t="s">
        <v>18</v>
      </c>
      <c r="B56">
        <f>RANK(C56,C:C)</f>
        <v>14</v>
      </c>
      <c r="C56">
        <f>SUM(F56,H56,L56,J56,N56,P56,S56)</f>
        <v>6274</v>
      </c>
      <c r="D56" t="s">
        <v>17</v>
      </c>
      <c r="F56">
        <f>_xlfn.FLOOR.MATH(IF(ISBLANK(E56),9.23076*(26.7-E54)^1.835,9.23076*(26.7-E56)^1.835))</f>
        <v>1087</v>
      </c>
      <c r="H56">
        <f>_xlfn.FLOOR.MATH(IF(ISBLANK(G56),1.84523*(G54*100-75)^1.348,1.84523*(G56*100-75)^1.348))</f>
        <v>891</v>
      </c>
      <c r="J56">
        <f>_xlfn.FLOOR.MATH(IF(ISBLANK(I56),56.0211*(I54-1.5)^1.05,56.0211*(I56-1.5)^1.05))</f>
        <v>914</v>
      </c>
      <c r="L56">
        <f>_xlfn.FLOOR.MATH(IF(ISBLANK(K56),4.99087*(42.5-K54)^1.81,4.99087*(42.5-K56)^1.81))</f>
        <v>938</v>
      </c>
      <c r="N56">
        <f>_xlfn.FLOOR.MATH(IF(ISBLANK(M56),0.188807*(M54*100-210)^1.41,0.188807*(M56*100-210)^1.41))</f>
        <v>871</v>
      </c>
      <c r="P56">
        <f>_xlfn.FLOOR.MATH(IF(ISBLANK(O56),15.9803*(O54-3.8)^1.04,15.9803*(O56-3.8)^1.04))</f>
        <v>822</v>
      </c>
      <c r="Q56" s="1"/>
      <c r="R56" s="2" t="str">
        <f t="shared" ref="R56" si="25">IF(ISBLANK(Q56),"",TIMEVALUE(TEXT(Q56,"mm:ss,00"))/0.0000115741741746741)</f>
        <v/>
      </c>
      <c r="S56">
        <f>_xlfn.FLOOR.MATH(IF(ISBLANK(Q56),0.11193*(254-R54)^1.88,0.11193*(254-R56)^1.88))</f>
        <v>751</v>
      </c>
      <c r="AD56">
        <f>B56</f>
        <v>14</v>
      </c>
    </row>
    <row r="57" spans="1:30" x14ac:dyDescent="0.3">
      <c r="AD57">
        <f>B56</f>
        <v>14</v>
      </c>
    </row>
    <row r="58" spans="1:30" x14ac:dyDescent="0.3">
      <c r="A58">
        <v>15</v>
      </c>
      <c r="B58" t="s">
        <v>158</v>
      </c>
      <c r="D58" t="s">
        <v>15</v>
      </c>
      <c r="E58">
        <v>13.93</v>
      </c>
      <c r="G58">
        <v>1.75</v>
      </c>
      <c r="I58">
        <v>14.62</v>
      </c>
      <c r="K58">
        <v>24.75</v>
      </c>
      <c r="M58">
        <v>6.1</v>
      </c>
      <c r="O58">
        <v>46.53</v>
      </c>
      <c r="Q58" s="1">
        <v>1.5412037037037035E-3</v>
      </c>
      <c r="R58" s="4">
        <f t="shared" ref="R58" si="26">TIMEVALUE(TEXT(Q58,"mm:ss,00"))/0.0000115741741746741</f>
        <v>133.15884835015453</v>
      </c>
      <c r="AD58">
        <f>B60</f>
        <v>15</v>
      </c>
    </row>
    <row r="59" spans="1:30" x14ac:dyDescent="0.3">
      <c r="A59" t="s">
        <v>29</v>
      </c>
      <c r="B59">
        <v>2022</v>
      </c>
      <c r="C59">
        <f>SUM(E59:S59)</f>
        <v>0</v>
      </c>
      <c r="D59" t="s">
        <v>16</v>
      </c>
      <c r="E59" t="str">
        <f>IF(ISBLANK(E60),"",FLOOR(-1*(9.23076*(26.7-E58)^1.835-9.23076*(26.7-E60)^1.835),1))</f>
        <v/>
      </c>
      <c r="G59" t="str">
        <f>IF(ISBLANK(G60),"",_xlfn.FLOOR.MATH(-1.84523*(G58*100-75)^1.348+1.84523*(G60*100-75)^1.348,1))</f>
        <v/>
      </c>
      <c r="I59" t="str">
        <f>IF(ISBLANK(I60),"",_xlfn.FLOOR.MATH(-56.0211*(I58-1.5)^1.05+56.0211*(I60-1.5)^1.05))</f>
        <v/>
      </c>
      <c r="K59" t="str">
        <f>IF(ISBLANK(K60),"",_xlfn.FLOOR.MATH(-4.99087*(42.5-K58)^1.81+4.99087*(42.5-K60)^1.81))</f>
        <v/>
      </c>
      <c r="M59" t="str">
        <f>IF(ISBLANK(M60),"",_xlfn.FLOOR.MATH(-0.188807*(M58*100-210)^1.41+0.188807*(M60*100-210)^1.41))</f>
        <v/>
      </c>
      <c r="O59" t="str">
        <f>IF(ISBLANK(O60),"",_xlfn.FLOOR.MATH(-15.9803*(O58-3.8)^1.04+15.9803*(O60-3.8)^1.04))</f>
        <v/>
      </c>
      <c r="Q59" s="1" t="str">
        <f>IF(ISBLANK(Q60),"",_xlfn.FLOOR.MATH(-0.11193*(254-R58)^1.88+0.11193*(254-R60)^1.88))</f>
        <v/>
      </c>
      <c r="AD59">
        <f>B60</f>
        <v>15</v>
      </c>
    </row>
    <row r="60" spans="1:30" x14ac:dyDescent="0.3">
      <c r="A60" t="s">
        <v>18</v>
      </c>
      <c r="B60">
        <f>RANK(C60,C:C)</f>
        <v>15</v>
      </c>
      <c r="C60">
        <f>SUM(F60,H60,L60,J60,N60,P60,S60)</f>
        <v>6241</v>
      </c>
      <c r="D60" t="s">
        <v>17</v>
      </c>
      <c r="F60">
        <f>_xlfn.FLOOR.MATH(IF(ISBLANK(E60),9.23076*(26.7-E58)^1.835,9.23076*(26.7-E60)^1.835))</f>
        <v>988</v>
      </c>
      <c r="H60">
        <f>_xlfn.FLOOR.MATH(IF(ISBLANK(G60),1.84523*(G58*100-75)^1.348,1.84523*(G60*100-75)^1.348))</f>
        <v>916</v>
      </c>
      <c r="J60">
        <f>_xlfn.FLOOR.MATH(IF(ISBLANK(I60),56.0211*(I58-1.5)^1.05,56.0211*(I60-1.5)^1.05))</f>
        <v>835</v>
      </c>
      <c r="L60">
        <f>_xlfn.FLOOR.MATH(IF(ISBLANK(K60),4.99087*(42.5-K58)^1.81,4.99087*(42.5-K60)^1.81))</f>
        <v>910</v>
      </c>
      <c r="N60">
        <f>_xlfn.FLOOR.MATH(IF(ISBLANK(M60),0.188807*(M58*100-210)^1.41,0.188807*(M60*100-210)^1.41))</f>
        <v>880</v>
      </c>
      <c r="P60">
        <f>_xlfn.FLOOR.MATH(IF(ISBLANK(O60),15.9803*(O58-3.8)^1.04,15.9803*(O60-3.8)^1.04))</f>
        <v>793</v>
      </c>
      <c r="Q60" s="1"/>
      <c r="R60" s="2" t="str">
        <f t="shared" ref="R60" si="27">IF(ISBLANK(Q60),"",TIMEVALUE(TEXT(Q60,"mm:ss,00"))/0.0000115741741746741)</f>
        <v/>
      </c>
      <c r="S60">
        <f>_xlfn.FLOOR.MATH(IF(ISBLANK(Q60),0.11193*(254-R58)^1.88,0.11193*(254-R60)^1.88))</f>
        <v>919</v>
      </c>
      <c r="AD60">
        <f>B60</f>
        <v>15</v>
      </c>
    </row>
    <row r="61" spans="1:30" x14ac:dyDescent="0.3">
      <c r="AD61">
        <f>B60</f>
        <v>15</v>
      </c>
    </row>
    <row r="62" spans="1:30" x14ac:dyDescent="0.3">
      <c r="A62">
        <v>16</v>
      </c>
      <c r="B62" t="s">
        <v>184</v>
      </c>
      <c r="D62" t="s">
        <v>15</v>
      </c>
      <c r="E62">
        <v>13.71</v>
      </c>
      <c r="G62">
        <v>1.8</v>
      </c>
      <c r="I62">
        <v>12.8</v>
      </c>
      <c r="K62">
        <v>24.89</v>
      </c>
      <c r="M62">
        <v>6.12</v>
      </c>
      <c r="O62">
        <v>45.51</v>
      </c>
      <c r="Q62" s="1">
        <v>1.5496527777777776E-3</v>
      </c>
      <c r="R62" s="4">
        <f t="shared" ref="R62" si="28">TIMEVALUE(TEXT(Q62,"mm:ss,00"))/0.0000115741741746741</f>
        <v>133.8888420366641</v>
      </c>
      <c r="AD62">
        <f>B64</f>
        <v>16</v>
      </c>
    </row>
    <row r="63" spans="1:30" x14ac:dyDescent="0.3">
      <c r="A63" t="s">
        <v>29</v>
      </c>
      <c r="B63">
        <v>2022</v>
      </c>
      <c r="C63">
        <f>SUM(E63:S63)</f>
        <v>0</v>
      </c>
      <c r="D63" t="s">
        <v>16</v>
      </c>
      <c r="E63" t="str">
        <f>IF(ISBLANK(E64),"",FLOOR(-1*(9.23076*(26.7-E62)^1.835-9.23076*(26.7-E64)^1.835),1))</f>
        <v/>
      </c>
      <c r="G63" t="str">
        <f>IF(ISBLANK(G64),"",_xlfn.FLOOR.MATH(-1.84523*(G62*100-75)^1.348+1.84523*(G64*100-75)^1.348,1))</f>
        <v/>
      </c>
      <c r="I63" t="str">
        <f>IF(ISBLANK(I64),"",_xlfn.FLOOR.MATH(-56.0211*(I62-1.5)^1.05+56.0211*(I64-1.5)^1.05))</f>
        <v/>
      </c>
      <c r="K63" t="str">
        <f>IF(ISBLANK(K64),"",_xlfn.FLOOR.MATH(-4.99087*(42.5-K62)^1.81+4.99087*(42.5-K64)^1.81))</f>
        <v/>
      </c>
      <c r="M63" t="str">
        <f>IF(ISBLANK(M64),"",_xlfn.FLOOR.MATH(-0.188807*(M62*100-210)^1.41+0.188807*(M64*100-210)^1.41))</f>
        <v/>
      </c>
      <c r="O63" t="str">
        <f>IF(ISBLANK(O64),"",_xlfn.FLOOR.MATH(-15.9803*(O62-3.8)^1.04+15.9803*(O64-3.8)^1.04))</f>
        <v/>
      </c>
      <c r="Q63" s="1" t="str">
        <f>IF(ISBLANK(Q64),"",_xlfn.FLOOR.MATH(-0.11193*(254-R62)^1.88+0.11193*(254-R64)^1.88))</f>
        <v/>
      </c>
      <c r="AD63">
        <f>B64</f>
        <v>16</v>
      </c>
    </row>
    <row r="64" spans="1:30" x14ac:dyDescent="0.3">
      <c r="A64" t="s">
        <v>18</v>
      </c>
      <c r="B64">
        <f>RANK(C64,C:C)</f>
        <v>16</v>
      </c>
      <c r="C64">
        <f>SUM(F64,H64,L64,J64,N64,P64,S64)</f>
        <v>6177</v>
      </c>
      <c r="D64" t="s">
        <v>17</v>
      </c>
      <c r="F64">
        <f>_xlfn.FLOOR.MATH(IF(ISBLANK(E64),9.23076*(26.7-E62)^1.835,9.23076*(26.7-E64)^1.835))</f>
        <v>1020</v>
      </c>
      <c r="H64">
        <f>_xlfn.FLOOR.MATH(IF(ISBLANK(G64),1.84523*(G62*100-75)^1.348,1.84523*(G64*100-75)^1.348))</f>
        <v>978</v>
      </c>
      <c r="J64">
        <f>_xlfn.FLOOR.MATH(IF(ISBLANK(I64),56.0211*(I62-1.5)^1.05,56.0211*(I64-1.5)^1.05))</f>
        <v>714</v>
      </c>
      <c r="L64">
        <f>_xlfn.FLOOR.MATH(IF(ISBLANK(K64),4.99087*(42.5-K62)^1.81,4.99087*(42.5-K64)^1.81))</f>
        <v>897</v>
      </c>
      <c r="N64">
        <f>_xlfn.FLOOR.MATH(IF(ISBLANK(M64),0.188807*(M62*100-210)^1.41,0.188807*(M64*100-210)^1.41))</f>
        <v>887</v>
      </c>
      <c r="P64">
        <f>_xlfn.FLOOR.MATH(IF(ISBLANK(O64),15.9803*(O62-3.8)^1.04,15.9803*(O64-3.8)^1.04))</f>
        <v>773</v>
      </c>
      <c r="Q64" s="1"/>
      <c r="R64" s="2" t="str">
        <f t="shared" ref="R64" si="29">IF(ISBLANK(Q64),"",TIMEVALUE(TEXT(Q64,"mm:ss,00"))/0.0000115741741746741)</f>
        <v/>
      </c>
      <c r="S64">
        <f>_xlfn.FLOOR.MATH(IF(ISBLANK(Q64),0.11193*(254-R62)^1.88,0.11193*(254-R64)^1.88))</f>
        <v>908</v>
      </c>
      <c r="AD64">
        <f>B64</f>
        <v>16</v>
      </c>
    </row>
    <row r="65" spans="30:30" x14ac:dyDescent="0.3">
      <c r="AD65">
        <f>B64</f>
        <v>16</v>
      </c>
    </row>
  </sheetData>
  <sortState xmlns:xlrd2="http://schemas.microsoft.com/office/spreadsheetml/2017/richdata2" ref="A2:AD65">
    <sortCondition ref="AD2:AD65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E3177-DF3A-4BF0-9014-E2AEC92BDED4}">
  <sheetPr filterMode="1"/>
  <dimension ref="A1:S127"/>
  <sheetViews>
    <sheetView zoomScale="70" zoomScaleNormal="70" workbookViewId="0">
      <selection activeCell="F1" sqref="F1:R1"/>
    </sheetView>
  </sheetViews>
  <sheetFormatPr defaultRowHeight="14.4" x14ac:dyDescent="0.3"/>
  <cols>
    <col min="2" max="2" width="27.6640625" bestFit="1" customWidth="1"/>
    <col min="18" max="18" width="12.5546875" customWidth="1"/>
  </cols>
  <sheetData>
    <row r="1" spans="1:18" x14ac:dyDescent="0.3">
      <c r="A1" t="s">
        <v>45</v>
      </c>
      <c r="B1" t="s">
        <v>46</v>
      </c>
      <c r="C1" t="s">
        <v>17</v>
      </c>
      <c r="D1" t="s">
        <v>14</v>
      </c>
      <c r="E1" t="s">
        <v>51</v>
      </c>
      <c r="F1" t="s">
        <v>10</v>
      </c>
      <c r="H1" t="s">
        <v>50</v>
      </c>
      <c r="J1" t="s">
        <v>49</v>
      </c>
      <c r="L1" t="s">
        <v>11</v>
      </c>
      <c r="N1" t="s">
        <v>48</v>
      </c>
      <c r="P1" t="s">
        <v>54</v>
      </c>
      <c r="R1" t="s">
        <v>12</v>
      </c>
    </row>
    <row r="2" spans="1:18" x14ac:dyDescent="0.3">
      <c r="A2">
        <v>2019</v>
      </c>
      <c r="B2" t="s">
        <v>19</v>
      </c>
      <c r="C2" t="s">
        <v>38</v>
      </c>
      <c r="D2">
        <v>6981</v>
      </c>
      <c r="E2" t="str">
        <f t="shared" ref="E2:E33" si="0">IF(_xlfn.MAXIFS(D:D,B:B,B2,A:A,"&gt;="&amp;A2)=D2,"X","")</f>
        <v>X</v>
      </c>
      <c r="F2">
        <v>13.09</v>
      </c>
      <c r="H2">
        <v>1.95</v>
      </c>
      <c r="J2">
        <v>13.86</v>
      </c>
      <c r="L2">
        <v>23.08</v>
      </c>
      <c r="N2">
        <v>6.77</v>
      </c>
      <c r="P2">
        <v>43.93</v>
      </c>
      <c r="R2" s="1">
        <v>1.4729166666666666E-3</v>
      </c>
    </row>
    <row r="3" spans="1:18" x14ac:dyDescent="0.3">
      <c r="A3">
        <v>2019</v>
      </c>
      <c r="B3" t="s">
        <v>117</v>
      </c>
      <c r="C3" t="s">
        <v>69</v>
      </c>
      <c r="D3">
        <v>6819</v>
      </c>
      <c r="E3" t="str">
        <f t="shared" si="0"/>
        <v>X</v>
      </c>
      <c r="F3">
        <v>13.49</v>
      </c>
      <c r="H3">
        <v>2.02</v>
      </c>
      <c r="J3">
        <v>15.41</v>
      </c>
      <c r="L3">
        <v>24.55</v>
      </c>
      <c r="N3">
        <v>6.67</v>
      </c>
      <c r="P3">
        <v>47.25</v>
      </c>
      <c r="R3" s="1">
        <v>1.6256944444444446E-3</v>
      </c>
    </row>
    <row r="4" spans="1:18" hidden="1" x14ac:dyDescent="0.3">
      <c r="A4">
        <v>2019</v>
      </c>
      <c r="B4" t="s">
        <v>19</v>
      </c>
      <c r="C4" t="s">
        <v>41</v>
      </c>
      <c r="D4">
        <v>6813</v>
      </c>
      <c r="E4" t="str">
        <f t="shared" si="0"/>
        <v/>
      </c>
    </row>
    <row r="5" spans="1:18" x14ac:dyDescent="0.3">
      <c r="A5">
        <v>2021</v>
      </c>
      <c r="B5" t="s">
        <v>117</v>
      </c>
      <c r="C5" t="s">
        <v>47</v>
      </c>
      <c r="D5">
        <v>6791</v>
      </c>
      <c r="E5" t="str">
        <f t="shared" si="0"/>
        <v>X</v>
      </c>
      <c r="F5">
        <v>13.54</v>
      </c>
      <c r="H5">
        <v>1.92</v>
      </c>
      <c r="J5">
        <v>14.82</v>
      </c>
      <c r="L5">
        <v>24.9</v>
      </c>
      <c r="N5">
        <v>6.6</v>
      </c>
      <c r="P5">
        <v>54.68</v>
      </c>
      <c r="R5" s="1">
        <v>1.5738425925925926E-3</v>
      </c>
    </row>
    <row r="6" spans="1:18" x14ac:dyDescent="0.3">
      <c r="A6">
        <v>2021</v>
      </c>
      <c r="B6" t="s">
        <v>118</v>
      </c>
      <c r="C6" t="s">
        <v>60</v>
      </c>
      <c r="D6">
        <v>6703</v>
      </c>
      <c r="E6" t="str">
        <f t="shared" si="0"/>
        <v>X</v>
      </c>
      <c r="F6">
        <v>12.95</v>
      </c>
      <c r="H6">
        <v>1.81</v>
      </c>
      <c r="J6">
        <v>15.73</v>
      </c>
      <c r="L6">
        <v>23.71</v>
      </c>
      <c r="N6">
        <v>6.5</v>
      </c>
      <c r="P6">
        <v>45.06</v>
      </c>
      <c r="R6" s="1">
        <v>1.5652777777777776E-3</v>
      </c>
    </row>
    <row r="7" spans="1:18" x14ac:dyDescent="0.3">
      <c r="A7">
        <v>2022</v>
      </c>
      <c r="B7" t="s">
        <v>22</v>
      </c>
      <c r="C7" t="s">
        <v>41</v>
      </c>
      <c r="D7">
        <v>6693</v>
      </c>
      <c r="E7" t="str">
        <f t="shared" si="0"/>
        <v>X</v>
      </c>
      <c r="F7">
        <v>13.28</v>
      </c>
      <c r="H7">
        <v>1.74</v>
      </c>
      <c r="J7">
        <v>14.88</v>
      </c>
      <c r="L7">
        <v>23.76</v>
      </c>
      <c r="N7">
        <v>6.47</v>
      </c>
      <c r="P7">
        <v>59.81</v>
      </c>
      <c r="R7" s="1">
        <v>1.638425925925926E-3</v>
      </c>
    </row>
    <row r="8" spans="1:18" hidden="1" x14ac:dyDescent="0.3">
      <c r="A8">
        <v>2021</v>
      </c>
      <c r="B8" t="s">
        <v>22</v>
      </c>
      <c r="C8" t="s">
        <v>47</v>
      </c>
      <c r="D8">
        <v>6689</v>
      </c>
      <c r="E8" t="str">
        <f t="shared" si="0"/>
        <v/>
      </c>
    </row>
    <row r="9" spans="1:18" x14ac:dyDescent="0.3">
      <c r="A9">
        <v>2021</v>
      </c>
      <c r="B9" t="s">
        <v>23</v>
      </c>
      <c r="C9" t="s">
        <v>60</v>
      </c>
      <c r="D9">
        <v>6683</v>
      </c>
      <c r="E9" t="str">
        <f t="shared" si="0"/>
        <v>X</v>
      </c>
      <c r="F9">
        <v>12.95</v>
      </c>
      <c r="H9">
        <v>1.84</v>
      </c>
      <c r="J9">
        <v>13.12</v>
      </c>
      <c r="L9">
        <v>23.51</v>
      </c>
      <c r="N9">
        <v>6.73</v>
      </c>
      <c r="P9">
        <v>47.41</v>
      </c>
      <c r="R9" s="1">
        <v>1.5839120370370371E-3</v>
      </c>
    </row>
    <row r="10" spans="1:18" hidden="1" x14ac:dyDescent="0.3">
      <c r="A10">
        <v>2019</v>
      </c>
      <c r="B10" t="s">
        <v>117</v>
      </c>
      <c r="C10" t="s">
        <v>38</v>
      </c>
      <c r="D10">
        <v>6677</v>
      </c>
      <c r="E10" t="str">
        <f t="shared" si="0"/>
        <v/>
      </c>
    </row>
    <row r="11" spans="1:18" x14ac:dyDescent="0.3">
      <c r="A11">
        <v>2021</v>
      </c>
      <c r="B11" t="s">
        <v>119</v>
      </c>
      <c r="C11" t="s">
        <v>60</v>
      </c>
      <c r="D11">
        <v>6667</v>
      </c>
      <c r="E11" t="str">
        <f t="shared" si="0"/>
        <v>X</v>
      </c>
      <c r="F11">
        <v>12.92</v>
      </c>
      <c r="H11">
        <v>1.87</v>
      </c>
      <c r="J11">
        <v>12.38</v>
      </c>
      <c r="L11">
        <v>23.56</v>
      </c>
      <c r="N11">
        <v>6.5</v>
      </c>
      <c r="P11">
        <v>46.75</v>
      </c>
      <c r="R11" s="1">
        <v>1.5153935185185186E-3</v>
      </c>
    </row>
    <row r="12" spans="1:18" hidden="1" x14ac:dyDescent="0.3">
      <c r="A12">
        <v>2019</v>
      </c>
      <c r="B12" t="s">
        <v>119</v>
      </c>
      <c r="C12" t="s">
        <v>99</v>
      </c>
      <c r="D12">
        <v>6663</v>
      </c>
      <c r="E12" t="str">
        <f t="shared" si="0"/>
        <v/>
      </c>
    </row>
    <row r="13" spans="1:18" x14ac:dyDescent="0.3">
      <c r="A13">
        <v>2021</v>
      </c>
      <c r="B13" t="s">
        <v>120</v>
      </c>
      <c r="C13" t="s">
        <v>41</v>
      </c>
      <c r="D13">
        <v>6651</v>
      </c>
      <c r="E13" t="str">
        <f t="shared" si="0"/>
        <v>X</v>
      </c>
      <c r="F13">
        <v>13.36</v>
      </c>
      <c r="H13">
        <v>1.78</v>
      </c>
      <c r="J13">
        <v>14.29</v>
      </c>
      <c r="L13">
        <v>24.38</v>
      </c>
      <c r="N13">
        <v>6.41</v>
      </c>
      <c r="P13">
        <v>52.02</v>
      </c>
      <c r="R13" s="1">
        <v>1.5221064814814813E-3</v>
      </c>
    </row>
    <row r="14" spans="1:18" hidden="1" x14ac:dyDescent="0.3">
      <c r="A14">
        <v>2019</v>
      </c>
      <c r="B14" t="s">
        <v>120</v>
      </c>
      <c r="C14" t="s">
        <v>69</v>
      </c>
      <c r="D14">
        <v>6619</v>
      </c>
      <c r="E14" t="str">
        <f t="shared" si="0"/>
        <v/>
      </c>
    </row>
    <row r="15" spans="1:18" hidden="1" x14ac:dyDescent="0.3">
      <c r="A15">
        <v>2019</v>
      </c>
      <c r="B15" t="s">
        <v>23</v>
      </c>
      <c r="C15" t="s">
        <v>99</v>
      </c>
      <c r="D15">
        <v>6610</v>
      </c>
      <c r="E15" t="str">
        <f t="shared" si="0"/>
        <v/>
      </c>
    </row>
    <row r="16" spans="1:18" x14ac:dyDescent="0.3">
      <c r="A16">
        <v>2019</v>
      </c>
      <c r="B16" t="s">
        <v>142</v>
      </c>
      <c r="C16" t="s">
        <v>40</v>
      </c>
      <c r="D16">
        <v>6591</v>
      </c>
      <c r="E16" t="str">
        <f t="shared" si="0"/>
        <v>X</v>
      </c>
      <c r="F16">
        <v>13.42</v>
      </c>
      <c r="H16">
        <v>1.8</v>
      </c>
      <c r="J16">
        <v>14.34</v>
      </c>
      <c r="L16">
        <v>23.96</v>
      </c>
      <c r="N16">
        <v>6.16</v>
      </c>
      <c r="P16">
        <v>49.58</v>
      </c>
      <c r="R16" s="1">
        <v>1.4784722222222222E-3</v>
      </c>
    </row>
    <row r="17" spans="1:19" x14ac:dyDescent="0.3">
      <c r="A17">
        <v>2021</v>
      </c>
      <c r="B17" t="s">
        <v>44</v>
      </c>
      <c r="C17" t="s">
        <v>47</v>
      </c>
      <c r="D17">
        <v>6590</v>
      </c>
      <c r="E17" t="str">
        <f t="shared" si="0"/>
        <v>X</v>
      </c>
      <c r="F17">
        <v>13.36</v>
      </c>
      <c r="H17">
        <v>1.8</v>
      </c>
      <c r="J17">
        <v>13.28</v>
      </c>
      <c r="L17">
        <v>24.25</v>
      </c>
      <c r="N17">
        <v>6.29</v>
      </c>
      <c r="P17">
        <v>54.6</v>
      </c>
      <c r="R17" s="1">
        <v>1.5172453703703702E-3</v>
      </c>
    </row>
    <row r="18" spans="1:19" x14ac:dyDescent="0.3">
      <c r="A18">
        <v>2021</v>
      </c>
      <c r="B18" t="s">
        <v>121</v>
      </c>
      <c r="C18" t="s">
        <v>47</v>
      </c>
      <c r="D18">
        <v>6571</v>
      </c>
      <c r="E18" t="str">
        <f t="shared" si="0"/>
        <v>X</v>
      </c>
      <c r="F18">
        <v>13.17</v>
      </c>
      <c r="H18">
        <v>1.83</v>
      </c>
      <c r="J18">
        <v>14.33</v>
      </c>
      <c r="L18">
        <v>23.7</v>
      </c>
      <c r="N18">
        <v>6.32</v>
      </c>
      <c r="P18">
        <v>41.8</v>
      </c>
      <c r="R18" s="1">
        <v>1.4936342592592594E-3</v>
      </c>
    </row>
    <row r="19" spans="1:19" hidden="1" x14ac:dyDescent="0.3">
      <c r="A19">
        <v>2019</v>
      </c>
      <c r="B19" t="s">
        <v>142</v>
      </c>
      <c r="C19" t="s">
        <v>38</v>
      </c>
      <c r="D19">
        <v>6560</v>
      </c>
      <c r="E19" t="str">
        <f t="shared" si="0"/>
        <v/>
      </c>
    </row>
    <row r="20" spans="1:19" hidden="1" x14ac:dyDescent="0.3">
      <c r="A20">
        <v>2021</v>
      </c>
      <c r="B20" t="s">
        <v>22</v>
      </c>
      <c r="C20" t="s">
        <v>41</v>
      </c>
      <c r="D20">
        <v>6531</v>
      </c>
      <c r="E20" t="str">
        <f t="shared" si="0"/>
        <v/>
      </c>
    </row>
    <row r="21" spans="1:19" x14ac:dyDescent="0.3">
      <c r="A21">
        <v>2019</v>
      </c>
      <c r="B21" t="s">
        <v>20</v>
      </c>
      <c r="C21" t="s">
        <v>69</v>
      </c>
      <c r="D21">
        <v>6518</v>
      </c>
      <c r="E21" t="str">
        <f t="shared" si="0"/>
        <v>X</v>
      </c>
      <c r="F21">
        <v>13.5</v>
      </c>
      <c r="H21">
        <v>1.84</v>
      </c>
      <c r="J21">
        <v>13.47</v>
      </c>
      <c r="L21">
        <v>24.28</v>
      </c>
      <c r="N21">
        <v>6.29</v>
      </c>
      <c r="P21">
        <v>50.39</v>
      </c>
      <c r="R21" s="1">
        <v>1.5417824074074075E-3</v>
      </c>
    </row>
    <row r="22" spans="1:19" hidden="1" x14ac:dyDescent="0.3">
      <c r="A22">
        <v>2021</v>
      </c>
      <c r="B22" t="s">
        <v>23</v>
      </c>
      <c r="C22" t="s">
        <v>47</v>
      </c>
      <c r="D22">
        <v>6508</v>
      </c>
      <c r="E22" t="str">
        <f t="shared" si="0"/>
        <v/>
      </c>
    </row>
    <row r="23" spans="1:19" hidden="1" x14ac:dyDescent="0.3">
      <c r="A23">
        <v>2019</v>
      </c>
      <c r="B23" t="s">
        <v>20</v>
      </c>
      <c r="C23" t="s">
        <v>41</v>
      </c>
      <c r="D23">
        <v>6476</v>
      </c>
      <c r="E23" t="str">
        <f t="shared" si="0"/>
        <v/>
      </c>
    </row>
    <row r="24" spans="1:19" hidden="1" x14ac:dyDescent="0.3">
      <c r="A24">
        <v>2019</v>
      </c>
      <c r="B24" t="s">
        <v>142</v>
      </c>
      <c r="C24" t="s">
        <v>122</v>
      </c>
      <c r="D24">
        <v>6472</v>
      </c>
      <c r="E24" t="str">
        <f t="shared" si="0"/>
        <v/>
      </c>
    </row>
    <row r="25" spans="1:19" hidden="1" x14ac:dyDescent="0.3">
      <c r="A25">
        <v>2019</v>
      </c>
      <c r="B25" t="s">
        <v>119</v>
      </c>
      <c r="C25" t="s">
        <v>38</v>
      </c>
      <c r="D25">
        <v>6470</v>
      </c>
      <c r="E25" t="str">
        <f t="shared" si="0"/>
        <v/>
      </c>
    </row>
    <row r="26" spans="1:19" hidden="1" x14ac:dyDescent="0.3">
      <c r="A26">
        <v>2019</v>
      </c>
      <c r="B26" t="s">
        <v>120</v>
      </c>
      <c r="C26" t="s">
        <v>41</v>
      </c>
      <c r="D26">
        <v>6469</v>
      </c>
      <c r="E26" t="str">
        <f t="shared" si="0"/>
        <v/>
      </c>
    </row>
    <row r="27" spans="1:19" x14ac:dyDescent="0.3">
      <c r="A27">
        <v>2019</v>
      </c>
      <c r="B27" t="s">
        <v>123</v>
      </c>
      <c r="C27" t="s">
        <v>40</v>
      </c>
      <c r="D27">
        <v>6461</v>
      </c>
      <c r="E27" t="str">
        <f t="shared" si="0"/>
        <v>X</v>
      </c>
      <c r="F27">
        <v>13.71</v>
      </c>
      <c r="H27">
        <v>1.8</v>
      </c>
      <c r="J27">
        <v>14.44</v>
      </c>
      <c r="L27">
        <v>23.87</v>
      </c>
      <c r="N27">
        <v>6.2</v>
      </c>
      <c r="P27">
        <v>49.64</v>
      </c>
      <c r="R27" s="1">
        <v>1.5711805555555557E-3</v>
      </c>
    </row>
    <row r="28" spans="1:19" x14ac:dyDescent="0.3">
      <c r="A28">
        <v>2022</v>
      </c>
      <c r="B28" t="s">
        <v>124</v>
      </c>
      <c r="C28" t="s">
        <v>56</v>
      </c>
      <c r="D28">
        <v>6458</v>
      </c>
      <c r="E28" t="str">
        <f t="shared" si="0"/>
        <v>X</v>
      </c>
      <c r="F28">
        <v>13.21</v>
      </c>
      <c r="H28">
        <v>1.76</v>
      </c>
      <c r="J28">
        <v>12.51</v>
      </c>
      <c r="L28">
        <v>23.14</v>
      </c>
      <c r="N28">
        <v>6.39</v>
      </c>
      <c r="P28">
        <v>38.44</v>
      </c>
      <c r="R28" s="1">
        <v>1.4248842592592592E-3</v>
      </c>
    </row>
    <row r="29" spans="1:19" x14ac:dyDescent="0.3">
      <c r="A29">
        <v>2021</v>
      </c>
      <c r="B29" t="s">
        <v>21</v>
      </c>
      <c r="C29" t="s">
        <v>125</v>
      </c>
      <c r="D29">
        <v>6437</v>
      </c>
      <c r="E29" t="str">
        <f t="shared" si="0"/>
        <v>X</v>
      </c>
      <c r="F29">
        <v>13.75</v>
      </c>
      <c r="H29">
        <v>1.8</v>
      </c>
      <c r="J29">
        <v>14.27</v>
      </c>
      <c r="L29">
        <v>24.36</v>
      </c>
      <c r="N29">
        <v>6.47</v>
      </c>
      <c r="P29">
        <v>46.63</v>
      </c>
      <c r="R29" s="1">
        <v>1.560648148148148E-3</v>
      </c>
    </row>
    <row r="30" spans="1:19" x14ac:dyDescent="0.3">
      <c r="A30">
        <v>2022</v>
      </c>
      <c r="B30" t="s">
        <v>26</v>
      </c>
      <c r="C30" t="s">
        <v>41</v>
      </c>
      <c r="D30">
        <v>6429</v>
      </c>
      <c r="E30" t="str">
        <f t="shared" si="0"/>
        <v>X</v>
      </c>
      <c r="F30">
        <v>13.61</v>
      </c>
      <c r="H30">
        <v>1.92</v>
      </c>
      <c r="J30">
        <v>13.79</v>
      </c>
      <c r="L30">
        <v>23.86</v>
      </c>
      <c r="N30">
        <v>6.28</v>
      </c>
      <c r="P30">
        <v>38.659999999999997</v>
      </c>
      <c r="R30" s="1">
        <v>1.5486111111111111E-3</v>
      </c>
      <c r="S30" s="2"/>
    </row>
    <row r="31" spans="1:19" x14ac:dyDescent="0.3">
      <c r="A31">
        <v>2019</v>
      </c>
      <c r="B31" t="s">
        <v>126</v>
      </c>
      <c r="C31" t="s">
        <v>41</v>
      </c>
      <c r="D31">
        <v>6426</v>
      </c>
      <c r="E31" t="str">
        <f t="shared" si="0"/>
        <v>X</v>
      </c>
      <c r="F31">
        <v>13.24</v>
      </c>
      <c r="H31">
        <v>1.77</v>
      </c>
      <c r="J31">
        <v>13.45</v>
      </c>
      <c r="L31">
        <v>24.03</v>
      </c>
      <c r="N31">
        <v>6.09</v>
      </c>
      <c r="P31">
        <v>51.07</v>
      </c>
      <c r="R31" s="1">
        <v>1.5538194444444443E-3</v>
      </c>
    </row>
    <row r="32" spans="1:19" hidden="1" x14ac:dyDescent="0.3">
      <c r="A32">
        <v>2022</v>
      </c>
      <c r="B32" t="s">
        <v>26</v>
      </c>
      <c r="C32" t="s">
        <v>86</v>
      </c>
      <c r="D32">
        <v>6423</v>
      </c>
      <c r="E32" t="str">
        <f t="shared" si="0"/>
        <v/>
      </c>
    </row>
    <row r="33" spans="1:18" hidden="1" x14ac:dyDescent="0.3">
      <c r="A33">
        <v>2021</v>
      </c>
      <c r="B33" t="s">
        <v>118</v>
      </c>
      <c r="C33" t="s">
        <v>47</v>
      </c>
      <c r="D33">
        <v>6420</v>
      </c>
      <c r="E33" t="str">
        <f t="shared" si="0"/>
        <v/>
      </c>
    </row>
    <row r="34" spans="1:18" x14ac:dyDescent="0.3">
      <c r="A34">
        <v>2020</v>
      </c>
      <c r="B34" t="s">
        <v>123</v>
      </c>
      <c r="C34" t="s">
        <v>41</v>
      </c>
      <c r="D34">
        <v>6419</v>
      </c>
      <c r="E34" t="str">
        <f t="shared" ref="E34:E65" si="1">IF(_xlfn.MAXIFS(D:D,B:B,B34,A:A,"&gt;="&amp;A34)=D34,"X","")</f>
        <v>X</v>
      </c>
      <c r="F34">
        <v>13.57</v>
      </c>
      <c r="H34">
        <v>1.78</v>
      </c>
      <c r="J34">
        <v>14.58</v>
      </c>
      <c r="L34">
        <v>24.21</v>
      </c>
      <c r="N34">
        <v>6.25</v>
      </c>
      <c r="P34">
        <v>47.93</v>
      </c>
      <c r="R34" s="1">
        <v>1.5690972222222224E-3</v>
      </c>
    </row>
    <row r="35" spans="1:18" x14ac:dyDescent="0.3">
      <c r="A35">
        <v>2021</v>
      </c>
      <c r="B35" t="s">
        <v>126</v>
      </c>
      <c r="C35" t="s">
        <v>47</v>
      </c>
      <c r="D35">
        <v>6419</v>
      </c>
      <c r="E35" t="str">
        <f t="shared" si="1"/>
        <v>X</v>
      </c>
      <c r="F35">
        <v>13.29</v>
      </c>
      <c r="H35">
        <v>1.8</v>
      </c>
      <c r="J35">
        <v>13.99</v>
      </c>
      <c r="L35">
        <v>24.33</v>
      </c>
      <c r="N35">
        <v>5.78</v>
      </c>
      <c r="P35">
        <v>54.1</v>
      </c>
      <c r="R35" s="1">
        <v>1.5604166666666665E-3</v>
      </c>
    </row>
    <row r="36" spans="1:18" x14ac:dyDescent="0.3">
      <c r="A36">
        <v>2021</v>
      </c>
      <c r="B36" t="s">
        <v>127</v>
      </c>
      <c r="C36" t="s">
        <v>128</v>
      </c>
      <c r="D36">
        <v>6418</v>
      </c>
      <c r="E36" t="str">
        <f t="shared" si="1"/>
        <v>X</v>
      </c>
      <c r="F36">
        <v>13.47</v>
      </c>
      <c r="H36">
        <v>1.95</v>
      </c>
      <c r="J36">
        <v>11.96</v>
      </c>
      <c r="L36">
        <v>23.43</v>
      </c>
      <c r="N36">
        <v>6.96</v>
      </c>
      <c r="P36">
        <v>40.18</v>
      </c>
      <c r="R36" s="1">
        <v>1.7589120370370371E-3</v>
      </c>
    </row>
    <row r="37" spans="1:18" hidden="1" x14ac:dyDescent="0.3">
      <c r="A37">
        <v>2019</v>
      </c>
      <c r="B37" t="s">
        <v>23</v>
      </c>
      <c r="C37" t="s">
        <v>38</v>
      </c>
      <c r="D37">
        <v>6415</v>
      </c>
      <c r="E37" t="str">
        <f t="shared" si="1"/>
        <v/>
      </c>
    </row>
    <row r="38" spans="1:18" hidden="1" x14ac:dyDescent="0.3">
      <c r="A38">
        <v>2019</v>
      </c>
      <c r="B38" t="s">
        <v>23</v>
      </c>
      <c r="C38" t="s">
        <v>41</v>
      </c>
      <c r="D38">
        <v>6412</v>
      </c>
      <c r="E38" t="str">
        <f t="shared" si="1"/>
        <v/>
      </c>
    </row>
    <row r="39" spans="1:18" hidden="1" x14ac:dyDescent="0.3">
      <c r="A39">
        <v>2022</v>
      </c>
      <c r="B39" t="s">
        <v>124</v>
      </c>
      <c r="C39" t="s">
        <v>83</v>
      </c>
      <c r="D39">
        <v>6412</v>
      </c>
      <c r="E39" t="str">
        <f t="shared" si="1"/>
        <v/>
      </c>
    </row>
    <row r="40" spans="1:18" x14ac:dyDescent="0.3">
      <c r="A40">
        <v>2021</v>
      </c>
      <c r="B40" t="s">
        <v>123</v>
      </c>
      <c r="C40" t="s">
        <v>47</v>
      </c>
      <c r="D40">
        <v>6403</v>
      </c>
      <c r="E40" t="str">
        <f t="shared" si="1"/>
        <v>X</v>
      </c>
      <c r="F40">
        <v>13.61</v>
      </c>
      <c r="H40">
        <v>1.83</v>
      </c>
      <c r="J40">
        <v>14.1</v>
      </c>
      <c r="L40">
        <v>24.33</v>
      </c>
      <c r="N40">
        <v>6.11</v>
      </c>
      <c r="P40">
        <v>48.4</v>
      </c>
      <c r="R40" s="1">
        <v>1.5636574074074075E-3</v>
      </c>
    </row>
    <row r="41" spans="1:18" x14ac:dyDescent="0.3">
      <c r="A41">
        <v>2022</v>
      </c>
      <c r="B41" t="s">
        <v>129</v>
      </c>
      <c r="C41" t="s">
        <v>92</v>
      </c>
      <c r="D41">
        <v>6398</v>
      </c>
      <c r="E41" t="str">
        <f t="shared" si="1"/>
        <v>X</v>
      </c>
      <c r="F41">
        <v>13.43</v>
      </c>
      <c r="H41">
        <v>1.77</v>
      </c>
      <c r="J41">
        <v>13.81</v>
      </c>
      <c r="L41">
        <v>24.5</v>
      </c>
      <c r="N41">
        <v>6.55</v>
      </c>
      <c r="P41">
        <v>49.11</v>
      </c>
      <c r="R41" s="1">
        <v>1.6255787037037037E-3</v>
      </c>
    </row>
    <row r="42" spans="1:18" x14ac:dyDescent="0.3">
      <c r="A42">
        <v>2019</v>
      </c>
      <c r="B42" t="s">
        <v>130</v>
      </c>
      <c r="C42" t="s">
        <v>38</v>
      </c>
      <c r="D42">
        <v>6392</v>
      </c>
      <c r="E42" t="str">
        <f t="shared" si="1"/>
        <v>X</v>
      </c>
      <c r="F42">
        <v>13.61</v>
      </c>
      <c r="H42">
        <v>1.83</v>
      </c>
      <c r="J42">
        <v>14.75</v>
      </c>
      <c r="L42">
        <v>25.28</v>
      </c>
      <c r="N42">
        <v>6.22</v>
      </c>
      <c r="P42">
        <v>50.41</v>
      </c>
      <c r="R42" s="1">
        <v>1.5973379629629629E-3</v>
      </c>
    </row>
    <row r="43" spans="1:18" x14ac:dyDescent="0.3">
      <c r="A43">
        <v>2020</v>
      </c>
      <c r="B43" t="s">
        <v>131</v>
      </c>
      <c r="C43" t="s">
        <v>106</v>
      </c>
      <c r="D43">
        <v>6386</v>
      </c>
      <c r="E43" t="str">
        <f t="shared" si="1"/>
        <v>X</v>
      </c>
      <c r="F43">
        <v>14.11</v>
      </c>
      <c r="H43">
        <v>1.91</v>
      </c>
      <c r="J43">
        <v>13.94</v>
      </c>
      <c r="L43">
        <v>26.62</v>
      </c>
      <c r="N43">
        <v>6.14</v>
      </c>
      <c r="P43">
        <v>53.64</v>
      </c>
      <c r="R43" s="1">
        <v>1.5197916666666667E-3</v>
      </c>
    </row>
    <row r="44" spans="1:18" hidden="1" x14ac:dyDescent="0.3">
      <c r="A44">
        <v>2022</v>
      </c>
      <c r="B44" t="s">
        <v>124</v>
      </c>
      <c r="C44" t="s">
        <v>60</v>
      </c>
      <c r="D44">
        <v>6385</v>
      </c>
      <c r="E44" t="str">
        <f t="shared" si="1"/>
        <v/>
      </c>
    </row>
    <row r="45" spans="1:18" hidden="1" x14ac:dyDescent="0.3">
      <c r="A45">
        <v>2021</v>
      </c>
      <c r="B45" t="s">
        <v>23</v>
      </c>
      <c r="C45" t="s">
        <v>41</v>
      </c>
      <c r="D45">
        <v>6383</v>
      </c>
      <c r="E45" t="str">
        <f t="shared" si="1"/>
        <v/>
      </c>
    </row>
    <row r="46" spans="1:18" hidden="1" x14ac:dyDescent="0.3">
      <c r="A46">
        <v>2021</v>
      </c>
      <c r="B46" t="s">
        <v>119</v>
      </c>
      <c r="C46" t="s">
        <v>47</v>
      </c>
      <c r="D46">
        <v>6379</v>
      </c>
      <c r="E46" t="str">
        <f t="shared" si="1"/>
        <v/>
      </c>
    </row>
    <row r="47" spans="1:18" hidden="1" x14ac:dyDescent="0.3">
      <c r="A47">
        <v>2019</v>
      </c>
      <c r="B47" t="s">
        <v>119</v>
      </c>
      <c r="C47" t="s">
        <v>41</v>
      </c>
      <c r="D47">
        <v>6374</v>
      </c>
      <c r="E47" t="str">
        <f t="shared" si="1"/>
        <v/>
      </c>
    </row>
    <row r="48" spans="1:18" x14ac:dyDescent="0.3">
      <c r="A48">
        <v>2021</v>
      </c>
      <c r="B48" t="s">
        <v>132</v>
      </c>
      <c r="C48" t="s">
        <v>122</v>
      </c>
      <c r="D48">
        <v>6358</v>
      </c>
      <c r="E48" t="str">
        <f t="shared" si="1"/>
        <v>X</v>
      </c>
      <c r="F48">
        <v>13.39</v>
      </c>
      <c r="H48">
        <v>1.76</v>
      </c>
      <c r="J48">
        <v>13.86</v>
      </c>
      <c r="L48">
        <v>24.51</v>
      </c>
      <c r="N48">
        <v>6.23</v>
      </c>
      <c r="P48">
        <v>48.26</v>
      </c>
      <c r="R48" s="1">
        <v>1.5565972222222222E-3</v>
      </c>
    </row>
    <row r="49" spans="1:18" x14ac:dyDescent="0.3">
      <c r="A49">
        <v>2021</v>
      </c>
      <c r="B49" t="s">
        <v>133</v>
      </c>
      <c r="C49" t="s">
        <v>60</v>
      </c>
      <c r="D49">
        <v>6352</v>
      </c>
      <c r="E49" t="str">
        <f t="shared" si="1"/>
        <v>X</v>
      </c>
      <c r="F49">
        <v>12.91</v>
      </c>
      <c r="H49">
        <v>1.72</v>
      </c>
      <c r="J49">
        <v>12.96</v>
      </c>
      <c r="L49">
        <v>23.45</v>
      </c>
      <c r="N49">
        <v>6.27</v>
      </c>
      <c r="P49">
        <v>39.65</v>
      </c>
      <c r="R49" s="1">
        <v>1.4914351851851853E-3</v>
      </c>
    </row>
    <row r="50" spans="1:18" x14ac:dyDescent="0.3">
      <c r="A50">
        <v>2021</v>
      </c>
      <c r="B50" t="s">
        <v>134</v>
      </c>
      <c r="C50" t="s">
        <v>135</v>
      </c>
      <c r="D50">
        <v>6346</v>
      </c>
      <c r="E50" t="str">
        <f t="shared" si="1"/>
        <v>X</v>
      </c>
      <c r="F50">
        <v>13.88</v>
      </c>
      <c r="H50">
        <v>1.71</v>
      </c>
      <c r="J50">
        <v>14.31</v>
      </c>
      <c r="L50">
        <v>23.75</v>
      </c>
      <c r="N50">
        <v>6.51</v>
      </c>
      <c r="P50">
        <v>43.92</v>
      </c>
      <c r="R50" s="1">
        <v>1.5475694444444443E-3</v>
      </c>
    </row>
    <row r="51" spans="1:18" x14ac:dyDescent="0.3">
      <c r="A51">
        <v>2021</v>
      </c>
      <c r="B51" t="s">
        <v>24</v>
      </c>
      <c r="C51" t="s">
        <v>136</v>
      </c>
      <c r="D51">
        <v>6346</v>
      </c>
      <c r="E51" t="str">
        <f t="shared" si="1"/>
        <v>X</v>
      </c>
      <c r="F51">
        <v>14.27</v>
      </c>
      <c r="H51">
        <v>1.85</v>
      </c>
      <c r="J51">
        <v>13.36</v>
      </c>
      <c r="L51">
        <v>24.85</v>
      </c>
      <c r="N51">
        <v>6.27</v>
      </c>
      <c r="P51">
        <v>49.16</v>
      </c>
      <c r="R51" s="1">
        <v>1.5287037037037038E-3</v>
      </c>
    </row>
    <row r="52" spans="1:18" x14ac:dyDescent="0.3">
      <c r="A52">
        <v>2019</v>
      </c>
      <c r="B52" t="s">
        <v>137</v>
      </c>
      <c r="C52" t="s">
        <v>138</v>
      </c>
      <c r="D52">
        <v>6339</v>
      </c>
      <c r="E52" t="str">
        <f t="shared" si="1"/>
        <v>X</v>
      </c>
      <c r="F52">
        <v>13.09</v>
      </c>
      <c r="H52">
        <v>1.83</v>
      </c>
      <c r="J52">
        <v>12.67</v>
      </c>
      <c r="L52">
        <v>24.29</v>
      </c>
      <c r="N52">
        <v>6.43</v>
      </c>
      <c r="P52">
        <v>44.2</v>
      </c>
      <c r="R52" s="1">
        <v>1.6211805555555556E-3</v>
      </c>
    </row>
    <row r="53" spans="1:18" hidden="1" x14ac:dyDescent="0.3">
      <c r="A53">
        <v>2021</v>
      </c>
      <c r="B53" t="s">
        <v>132</v>
      </c>
      <c r="C53" t="s">
        <v>96</v>
      </c>
      <c r="D53">
        <v>6324</v>
      </c>
      <c r="E53" t="str">
        <f t="shared" si="1"/>
        <v/>
      </c>
    </row>
    <row r="54" spans="1:18" x14ac:dyDescent="0.3">
      <c r="A54">
        <v>2022</v>
      </c>
      <c r="B54" t="s">
        <v>25</v>
      </c>
      <c r="C54" t="s">
        <v>41</v>
      </c>
      <c r="D54">
        <v>6323</v>
      </c>
      <c r="E54" t="str">
        <f t="shared" si="1"/>
        <v>X</v>
      </c>
      <c r="F54">
        <v>13.95</v>
      </c>
      <c r="H54">
        <v>1.8</v>
      </c>
      <c r="J54">
        <v>14.96</v>
      </c>
      <c r="L54">
        <v>24.62</v>
      </c>
      <c r="N54">
        <v>6.31</v>
      </c>
      <c r="P54">
        <v>44.44</v>
      </c>
      <c r="R54" s="1">
        <v>1.5721064814814816E-3</v>
      </c>
    </row>
    <row r="55" spans="1:18" hidden="1" x14ac:dyDescent="0.3">
      <c r="A55">
        <v>2020</v>
      </c>
      <c r="B55" t="s">
        <v>126</v>
      </c>
      <c r="C55" t="s">
        <v>139</v>
      </c>
      <c r="D55">
        <v>6319</v>
      </c>
      <c r="E55" t="str">
        <f t="shared" si="1"/>
        <v/>
      </c>
    </row>
    <row r="56" spans="1:18" x14ac:dyDescent="0.3">
      <c r="A56">
        <v>2021</v>
      </c>
      <c r="B56" t="s">
        <v>137</v>
      </c>
      <c r="C56" t="s">
        <v>41</v>
      </c>
      <c r="D56">
        <v>6318</v>
      </c>
      <c r="E56" t="str">
        <f t="shared" si="1"/>
        <v>X</v>
      </c>
      <c r="F56">
        <v>13.44</v>
      </c>
      <c r="H56">
        <v>1.83</v>
      </c>
      <c r="J56">
        <v>13.16</v>
      </c>
      <c r="L56">
        <v>24.46</v>
      </c>
      <c r="N56">
        <v>6.53</v>
      </c>
      <c r="P56">
        <v>45.01</v>
      </c>
      <c r="R56" s="1">
        <v>1.651851851851852E-3</v>
      </c>
    </row>
    <row r="57" spans="1:18" hidden="1" x14ac:dyDescent="0.3">
      <c r="A57">
        <v>2021</v>
      </c>
      <c r="B57" t="s">
        <v>132</v>
      </c>
      <c r="C57" t="s">
        <v>47</v>
      </c>
      <c r="D57">
        <v>6318</v>
      </c>
      <c r="E57" t="str">
        <f t="shared" si="1"/>
        <v/>
      </c>
    </row>
    <row r="58" spans="1:18" hidden="1" x14ac:dyDescent="0.3">
      <c r="A58">
        <v>2021</v>
      </c>
      <c r="B58" t="s">
        <v>25</v>
      </c>
      <c r="C58" t="s">
        <v>41</v>
      </c>
      <c r="D58">
        <v>6316</v>
      </c>
      <c r="E58" t="str">
        <f t="shared" si="1"/>
        <v/>
      </c>
    </row>
    <row r="59" spans="1:18" hidden="1" x14ac:dyDescent="0.3">
      <c r="A59">
        <v>2021</v>
      </c>
      <c r="B59" t="s">
        <v>26</v>
      </c>
      <c r="C59" t="s">
        <v>41</v>
      </c>
      <c r="D59">
        <v>6315</v>
      </c>
      <c r="E59" t="str">
        <f t="shared" si="1"/>
        <v/>
      </c>
    </row>
    <row r="60" spans="1:18" x14ac:dyDescent="0.3">
      <c r="A60">
        <v>2021</v>
      </c>
      <c r="B60" t="s">
        <v>140</v>
      </c>
      <c r="C60" t="s">
        <v>40</v>
      </c>
      <c r="D60">
        <v>6314</v>
      </c>
      <c r="E60" t="str">
        <f t="shared" si="1"/>
        <v>X</v>
      </c>
      <c r="F60">
        <v>13.4</v>
      </c>
      <c r="H60">
        <v>1.76</v>
      </c>
      <c r="J60">
        <v>12.29</v>
      </c>
      <c r="L60">
        <v>24.29</v>
      </c>
      <c r="N60">
        <v>6.2</v>
      </c>
      <c r="P60">
        <v>48.57</v>
      </c>
      <c r="R60" s="1">
        <v>1.521412037037037E-3</v>
      </c>
    </row>
    <row r="61" spans="1:18" x14ac:dyDescent="0.3">
      <c r="A61">
        <v>2021</v>
      </c>
      <c r="B61" t="s">
        <v>141</v>
      </c>
      <c r="C61" t="s">
        <v>125</v>
      </c>
      <c r="D61">
        <v>6313</v>
      </c>
      <c r="E61" t="str">
        <f t="shared" si="1"/>
        <v>X</v>
      </c>
      <c r="F61">
        <v>12.99</v>
      </c>
      <c r="H61">
        <v>1.8</v>
      </c>
      <c r="J61">
        <v>13.03</v>
      </c>
      <c r="L61">
        <v>23.39</v>
      </c>
      <c r="N61">
        <v>6.42</v>
      </c>
      <c r="P61">
        <v>40.409999999999997</v>
      </c>
      <c r="R61" s="1">
        <v>1.6543981481481481E-3</v>
      </c>
    </row>
    <row r="62" spans="1:18" x14ac:dyDescent="0.3">
      <c r="A62">
        <v>2021</v>
      </c>
      <c r="B62" t="s">
        <v>142</v>
      </c>
      <c r="C62" t="s">
        <v>47</v>
      </c>
      <c r="D62">
        <v>6310</v>
      </c>
      <c r="E62" t="str">
        <f t="shared" si="1"/>
        <v>X</v>
      </c>
      <c r="F62">
        <v>13.65</v>
      </c>
      <c r="H62">
        <v>1.77</v>
      </c>
      <c r="J62">
        <v>13.59</v>
      </c>
      <c r="L62">
        <v>24.55</v>
      </c>
      <c r="N62">
        <v>6.12</v>
      </c>
      <c r="P62">
        <v>44.95</v>
      </c>
      <c r="R62" s="1">
        <v>1.4805555555555555E-3</v>
      </c>
    </row>
    <row r="63" spans="1:18" hidden="1" x14ac:dyDescent="0.3">
      <c r="A63">
        <v>2021</v>
      </c>
      <c r="B63" t="s">
        <v>44</v>
      </c>
      <c r="C63" t="s">
        <v>41</v>
      </c>
      <c r="D63">
        <v>6308</v>
      </c>
      <c r="E63" t="str">
        <f t="shared" si="1"/>
        <v/>
      </c>
    </row>
    <row r="64" spans="1:18" hidden="1" x14ac:dyDescent="0.3">
      <c r="A64">
        <v>2021</v>
      </c>
      <c r="B64" t="s">
        <v>26</v>
      </c>
      <c r="C64" t="s">
        <v>96</v>
      </c>
      <c r="D64">
        <v>6305</v>
      </c>
      <c r="E64" t="str">
        <f t="shared" si="1"/>
        <v/>
      </c>
    </row>
    <row r="65" spans="1:18" hidden="1" x14ac:dyDescent="0.3">
      <c r="A65">
        <v>2020</v>
      </c>
      <c r="B65" t="s">
        <v>141</v>
      </c>
      <c r="C65" t="s">
        <v>125</v>
      </c>
      <c r="D65">
        <v>6304</v>
      </c>
      <c r="E65" t="str">
        <f t="shared" si="1"/>
        <v/>
      </c>
    </row>
    <row r="66" spans="1:18" x14ac:dyDescent="0.3">
      <c r="A66">
        <v>2021</v>
      </c>
      <c r="B66" t="s">
        <v>143</v>
      </c>
      <c r="C66" t="s">
        <v>144</v>
      </c>
      <c r="D66">
        <v>6304</v>
      </c>
      <c r="E66" t="str">
        <f t="shared" ref="E66:E97" si="2">IF(_xlfn.MAXIFS(D:D,B:B,B66,A:A,"&gt;="&amp;A66)=D66,"X","")</f>
        <v>X</v>
      </c>
      <c r="F66">
        <v>13.62</v>
      </c>
      <c r="H66">
        <v>1.77</v>
      </c>
      <c r="J66">
        <v>12.77</v>
      </c>
      <c r="L66">
        <v>24.02</v>
      </c>
      <c r="N66">
        <v>6.41</v>
      </c>
      <c r="P66">
        <v>47.83</v>
      </c>
      <c r="R66" s="1">
        <v>0</v>
      </c>
    </row>
    <row r="67" spans="1:18" hidden="1" x14ac:dyDescent="0.3">
      <c r="A67">
        <v>2022</v>
      </c>
      <c r="B67" t="s">
        <v>129</v>
      </c>
      <c r="C67" t="s">
        <v>41</v>
      </c>
      <c r="D67">
        <v>6301</v>
      </c>
      <c r="E67" t="str">
        <f t="shared" si="2"/>
        <v/>
      </c>
      <c r="F67">
        <v>13.48</v>
      </c>
      <c r="H67">
        <v>1.74</v>
      </c>
      <c r="J67">
        <v>13.78</v>
      </c>
      <c r="L67">
        <v>23.89</v>
      </c>
      <c r="N67">
        <v>6.41</v>
      </c>
      <c r="P67">
        <v>45.74</v>
      </c>
      <c r="R67" s="1"/>
    </row>
    <row r="68" spans="1:18" hidden="1" x14ac:dyDescent="0.3">
      <c r="A68">
        <v>2021</v>
      </c>
      <c r="B68" t="s">
        <v>24</v>
      </c>
      <c r="C68" t="s">
        <v>47</v>
      </c>
      <c r="D68">
        <v>6298</v>
      </c>
      <c r="E68" t="str">
        <f t="shared" si="2"/>
        <v/>
      </c>
    </row>
    <row r="69" spans="1:18" hidden="1" x14ac:dyDescent="0.3">
      <c r="A69">
        <v>2019</v>
      </c>
      <c r="B69" t="s">
        <v>130</v>
      </c>
      <c r="C69" t="s">
        <v>41</v>
      </c>
      <c r="D69">
        <v>6297</v>
      </c>
      <c r="E69" t="str">
        <f t="shared" si="2"/>
        <v/>
      </c>
    </row>
    <row r="70" spans="1:18" x14ac:dyDescent="0.3">
      <c r="A70">
        <v>2021</v>
      </c>
      <c r="B70" t="s">
        <v>27</v>
      </c>
      <c r="C70" t="s">
        <v>144</v>
      </c>
      <c r="D70">
        <v>6297</v>
      </c>
      <c r="E70" t="str">
        <f t="shared" si="2"/>
        <v>X</v>
      </c>
      <c r="F70">
        <v>13.94</v>
      </c>
      <c r="H70">
        <v>1.8</v>
      </c>
      <c r="J70">
        <v>14.23</v>
      </c>
      <c r="L70">
        <v>24.94</v>
      </c>
      <c r="N70">
        <v>5.84</v>
      </c>
      <c r="P70">
        <v>51.61</v>
      </c>
      <c r="R70" s="1">
        <v>1.5250000000000001E-3</v>
      </c>
    </row>
    <row r="71" spans="1:18" hidden="1" x14ac:dyDescent="0.3">
      <c r="A71">
        <v>2021</v>
      </c>
      <c r="B71" t="s">
        <v>120</v>
      </c>
      <c r="C71" t="s">
        <v>47</v>
      </c>
      <c r="D71">
        <v>6295</v>
      </c>
      <c r="E71" t="str">
        <f t="shared" si="2"/>
        <v/>
      </c>
    </row>
    <row r="72" spans="1:18" x14ac:dyDescent="0.3">
      <c r="A72">
        <v>2019</v>
      </c>
      <c r="B72" t="s">
        <v>28</v>
      </c>
      <c r="C72" t="s">
        <v>41</v>
      </c>
      <c r="D72">
        <v>6293</v>
      </c>
      <c r="E72" t="str">
        <f t="shared" si="2"/>
        <v>X</v>
      </c>
      <c r="F72">
        <v>13.73</v>
      </c>
      <c r="H72">
        <v>1.77</v>
      </c>
      <c r="J72">
        <v>14.02</v>
      </c>
      <c r="L72">
        <v>24.26</v>
      </c>
      <c r="N72">
        <v>6.38</v>
      </c>
      <c r="P72">
        <v>44.36</v>
      </c>
      <c r="R72" s="1">
        <v>1.5863425925925925E-3</v>
      </c>
    </row>
    <row r="73" spans="1:18" hidden="1" x14ac:dyDescent="0.3">
      <c r="A73">
        <v>2021</v>
      </c>
      <c r="B73" t="s">
        <v>21</v>
      </c>
      <c r="C73" t="s">
        <v>41</v>
      </c>
      <c r="D73">
        <v>6293</v>
      </c>
      <c r="E73" t="str">
        <f t="shared" si="2"/>
        <v/>
      </c>
    </row>
    <row r="74" spans="1:18" x14ac:dyDescent="0.3">
      <c r="A74">
        <v>2021</v>
      </c>
      <c r="B74" t="s">
        <v>145</v>
      </c>
      <c r="C74" t="s">
        <v>146</v>
      </c>
      <c r="D74">
        <v>6291</v>
      </c>
      <c r="E74" t="str">
        <f t="shared" si="2"/>
        <v>X</v>
      </c>
      <c r="F74">
        <v>13.36</v>
      </c>
      <c r="H74">
        <v>1.76</v>
      </c>
      <c r="J74">
        <v>13.56</v>
      </c>
      <c r="L74">
        <v>24.48</v>
      </c>
      <c r="N74">
        <v>5.91</v>
      </c>
      <c r="P74">
        <v>52.89</v>
      </c>
      <c r="R74" s="1">
        <v>1.5945601851851852E-3</v>
      </c>
    </row>
    <row r="75" spans="1:18" x14ac:dyDescent="0.3">
      <c r="A75">
        <v>2019</v>
      </c>
      <c r="B75" t="s">
        <v>147</v>
      </c>
      <c r="C75" t="s">
        <v>69</v>
      </c>
      <c r="D75">
        <v>6290</v>
      </c>
      <c r="E75" t="str">
        <f t="shared" si="2"/>
        <v>X</v>
      </c>
      <c r="F75">
        <v>12.91</v>
      </c>
      <c r="H75">
        <v>1.75</v>
      </c>
      <c r="J75">
        <v>13.41</v>
      </c>
      <c r="L75">
        <v>24.21</v>
      </c>
      <c r="N75">
        <v>6.38</v>
      </c>
      <c r="P75">
        <v>37.29</v>
      </c>
      <c r="R75" s="1">
        <v>1.5274305555555555E-3</v>
      </c>
    </row>
    <row r="76" spans="1:18" hidden="1" x14ac:dyDescent="0.3">
      <c r="A76">
        <v>2022</v>
      </c>
      <c r="B76" t="s">
        <v>26</v>
      </c>
      <c r="C76" t="s">
        <v>148</v>
      </c>
      <c r="D76">
        <v>6290</v>
      </c>
      <c r="E76" t="str">
        <f t="shared" si="2"/>
        <v/>
      </c>
    </row>
    <row r="77" spans="1:18" hidden="1" x14ac:dyDescent="0.3">
      <c r="A77">
        <v>2021</v>
      </c>
      <c r="B77" t="s">
        <v>127</v>
      </c>
      <c r="C77" t="s">
        <v>60</v>
      </c>
      <c r="D77">
        <v>6285</v>
      </c>
      <c r="E77" t="str">
        <f t="shared" si="2"/>
        <v/>
      </c>
    </row>
    <row r="78" spans="1:18" x14ac:dyDescent="0.3">
      <c r="A78">
        <v>2019</v>
      </c>
      <c r="B78" t="s">
        <v>149</v>
      </c>
      <c r="C78" t="s">
        <v>71</v>
      </c>
      <c r="D78">
        <v>6274</v>
      </c>
      <c r="E78" t="str">
        <f t="shared" si="2"/>
        <v>X</v>
      </c>
      <c r="F78">
        <v>14.22</v>
      </c>
      <c r="H78">
        <v>1.76</v>
      </c>
      <c r="J78">
        <v>14.58</v>
      </c>
      <c r="L78">
        <v>25.22</v>
      </c>
      <c r="N78">
        <v>5.87</v>
      </c>
      <c r="P78">
        <v>54.82</v>
      </c>
      <c r="R78" s="1">
        <v>1.5283564814814814E-3</v>
      </c>
    </row>
    <row r="79" spans="1:18" hidden="1" x14ac:dyDescent="0.3">
      <c r="A79">
        <v>2021</v>
      </c>
      <c r="B79" t="s">
        <v>143</v>
      </c>
      <c r="C79" t="s">
        <v>122</v>
      </c>
      <c r="D79">
        <v>6274</v>
      </c>
      <c r="E79" t="str">
        <f t="shared" si="2"/>
        <v/>
      </c>
    </row>
    <row r="80" spans="1:18" x14ac:dyDescent="0.3">
      <c r="A80">
        <v>2021</v>
      </c>
      <c r="B80" t="s">
        <v>150</v>
      </c>
      <c r="C80" t="s">
        <v>40</v>
      </c>
      <c r="D80">
        <v>6274</v>
      </c>
      <c r="E80" t="str">
        <f t="shared" si="2"/>
        <v>X</v>
      </c>
      <c r="F80">
        <v>13.25</v>
      </c>
      <c r="H80">
        <v>1.73</v>
      </c>
      <c r="J80">
        <v>15.79</v>
      </c>
      <c r="L80">
        <v>24.45</v>
      </c>
      <c r="N80">
        <v>6.07</v>
      </c>
      <c r="P80">
        <v>48.02</v>
      </c>
      <c r="R80" s="1">
        <v>1.6833333333333333E-3</v>
      </c>
    </row>
    <row r="81" spans="1:18" hidden="1" x14ac:dyDescent="0.3">
      <c r="A81">
        <v>2021</v>
      </c>
      <c r="B81" t="s">
        <v>145</v>
      </c>
      <c r="C81" t="s">
        <v>60</v>
      </c>
      <c r="D81">
        <v>6273</v>
      </c>
      <c r="E81" t="str">
        <f t="shared" si="2"/>
        <v/>
      </c>
    </row>
    <row r="82" spans="1:18" x14ac:dyDescent="0.3">
      <c r="A82">
        <v>2022</v>
      </c>
      <c r="B82" t="s">
        <v>28</v>
      </c>
      <c r="C82" t="s">
        <v>40</v>
      </c>
      <c r="D82">
        <v>6273</v>
      </c>
      <c r="E82" t="str">
        <f t="shared" si="2"/>
        <v>X</v>
      </c>
      <c r="F82">
        <v>13.78</v>
      </c>
      <c r="H82">
        <v>1.77</v>
      </c>
      <c r="J82">
        <v>13.59</v>
      </c>
      <c r="L82">
        <v>24.03</v>
      </c>
      <c r="N82">
        <v>6.21</v>
      </c>
      <c r="P82">
        <v>48</v>
      </c>
      <c r="R82" s="1">
        <v>1.6055555555555554E-3</v>
      </c>
    </row>
    <row r="83" spans="1:18" x14ac:dyDescent="0.3">
      <c r="A83">
        <v>2021</v>
      </c>
      <c r="B83" t="s">
        <v>151</v>
      </c>
      <c r="C83" t="s">
        <v>96</v>
      </c>
      <c r="D83">
        <v>6271</v>
      </c>
      <c r="E83" t="str">
        <f t="shared" si="2"/>
        <v>X</v>
      </c>
      <c r="F83">
        <v>13.55</v>
      </c>
      <c r="H83">
        <v>1.78</v>
      </c>
      <c r="J83">
        <v>14.9</v>
      </c>
      <c r="L83">
        <v>24.85</v>
      </c>
      <c r="N83">
        <v>6.34</v>
      </c>
      <c r="P83">
        <v>47.01</v>
      </c>
      <c r="R83" s="1">
        <v>1.6738425925925929E-3</v>
      </c>
    </row>
    <row r="84" spans="1:18" x14ac:dyDescent="0.3">
      <c r="A84">
        <v>2022</v>
      </c>
      <c r="B84" t="s">
        <v>44</v>
      </c>
      <c r="C84" t="s">
        <v>41</v>
      </c>
      <c r="D84">
        <v>6265</v>
      </c>
      <c r="E84" t="str">
        <f t="shared" si="2"/>
        <v>X</v>
      </c>
      <c r="F84">
        <v>13.83</v>
      </c>
      <c r="H84">
        <v>1.77</v>
      </c>
      <c r="J84">
        <v>13.33</v>
      </c>
      <c r="L84">
        <v>24.75</v>
      </c>
      <c r="N84">
        <v>6.01</v>
      </c>
      <c r="P84">
        <v>52.53</v>
      </c>
      <c r="R84" s="1">
        <v>1.5567129629629629E-3</v>
      </c>
    </row>
    <row r="85" spans="1:18" hidden="1" x14ac:dyDescent="0.3">
      <c r="A85">
        <v>2020</v>
      </c>
      <c r="B85" t="s">
        <v>120</v>
      </c>
      <c r="C85" t="s">
        <v>152</v>
      </c>
      <c r="D85">
        <v>6263</v>
      </c>
      <c r="E85" t="str">
        <f t="shared" si="2"/>
        <v/>
      </c>
    </row>
    <row r="86" spans="1:18" x14ac:dyDescent="0.3">
      <c r="A86">
        <v>2022</v>
      </c>
      <c r="B86" t="s">
        <v>153</v>
      </c>
      <c r="C86" t="s">
        <v>41</v>
      </c>
      <c r="D86">
        <v>6260</v>
      </c>
      <c r="E86" t="str">
        <f t="shared" si="2"/>
        <v>X</v>
      </c>
      <c r="F86">
        <v>13.41</v>
      </c>
      <c r="H86">
        <v>1.77</v>
      </c>
      <c r="J86">
        <v>13.36</v>
      </c>
      <c r="L86">
        <v>24.47</v>
      </c>
      <c r="N86">
        <v>6.25</v>
      </c>
      <c r="P86">
        <v>39.07</v>
      </c>
      <c r="R86" s="1">
        <v>1.4822916666666667E-3</v>
      </c>
    </row>
    <row r="87" spans="1:18" hidden="1" x14ac:dyDescent="0.3">
      <c r="A87">
        <v>2021</v>
      </c>
      <c r="B87" t="s">
        <v>141</v>
      </c>
      <c r="C87" t="s">
        <v>41</v>
      </c>
      <c r="D87">
        <v>6255</v>
      </c>
      <c r="E87" t="str">
        <f t="shared" si="2"/>
        <v/>
      </c>
    </row>
    <row r="88" spans="1:18" hidden="1" x14ac:dyDescent="0.3">
      <c r="A88">
        <v>2020</v>
      </c>
      <c r="B88" t="s">
        <v>134</v>
      </c>
      <c r="C88" t="s">
        <v>154</v>
      </c>
      <c r="D88">
        <v>6254</v>
      </c>
      <c r="E88" t="str">
        <f t="shared" si="2"/>
        <v/>
      </c>
    </row>
    <row r="89" spans="1:18" hidden="1" x14ac:dyDescent="0.3">
      <c r="A89">
        <v>2021</v>
      </c>
      <c r="B89" t="s">
        <v>142</v>
      </c>
      <c r="C89" t="s">
        <v>40</v>
      </c>
      <c r="D89">
        <v>6254</v>
      </c>
      <c r="E89" t="str">
        <f t="shared" si="2"/>
        <v/>
      </c>
    </row>
    <row r="90" spans="1:18" x14ac:dyDescent="0.3">
      <c r="A90">
        <v>2021</v>
      </c>
      <c r="B90" t="s">
        <v>155</v>
      </c>
      <c r="C90" t="s">
        <v>83</v>
      </c>
      <c r="D90">
        <v>6250</v>
      </c>
      <c r="E90" t="str">
        <f t="shared" si="2"/>
        <v>X</v>
      </c>
      <c r="F90">
        <v>12.95</v>
      </c>
      <c r="H90">
        <v>1.82</v>
      </c>
      <c r="J90">
        <v>11.95</v>
      </c>
      <c r="L90">
        <v>24.07</v>
      </c>
      <c r="N90">
        <v>6.66</v>
      </c>
      <c r="P90">
        <v>38.630000000000003</v>
      </c>
      <c r="R90" s="1">
        <v>1.6538194444444445E-3</v>
      </c>
    </row>
    <row r="91" spans="1:18" hidden="1" x14ac:dyDescent="0.3">
      <c r="A91">
        <v>2019</v>
      </c>
      <c r="B91" t="s">
        <v>44</v>
      </c>
      <c r="C91" t="s">
        <v>38</v>
      </c>
      <c r="D91">
        <v>6250</v>
      </c>
      <c r="E91" t="str">
        <f t="shared" si="2"/>
        <v/>
      </c>
    </row>
    <row r="92" spans="1:18" x14ac:dyDescent="0.3">
      <c r="A92">
        <v>2021</v>
      </c>
      <c r="B92" t="s">
        <v>156</v>
      </c>
      <c r="C92" t="s">
        <v>41</v>
      </c>
      <c r="D92">
        <v>6250</v>
      </c>
      <c r="E92" t="str">
        <f t="shared" si="2"/>
        <v>X</v>
      </c>
      <c r="F92">
        <v>13.08</v>
      </c>
      <c r="H92">
        <v>1.74</v>
      </c>
      <c r="J92">
        <v>13.96</v>
      </c>
      <c r="L92">
        <v>23.74</v>
      </c>
      <c r="N92">
        <v>6.64</v>
      </c>
      <c r="P92">
        <v>43.52</v>
      </c>
      <c r="R92" s="1">
        <v>1.7765046296296296E-3</v>
      </c>
    </row>
    <row r="93" spans="1:18" hidden="1" x14ac:dyDescent="0.3">
      <c r="A93">
        <v>2019</v>
      </c>
      <c r="B93" t="s">
        <v>44</v>
      </c>
      <c r="C93" t="s">
        <v>41</v>
      </c>
      <c r="D93">
        <v>6247</v>
      </c>
      <c r="E93" t="str">
        <f t="shared" si="2"/>
        <v/>
      </c>
    </row>
    <row r="94" spans="1:18" x14ac:dyDescent="0.3">
      <c r="A94">
        <v>2022</v>
      </c>
      <c r="B94" t="s">
        <v>157</v>
      </c>
      <c r="C94" t="s">
        <v>122</v>
      </c>
      <c r="D94">
        <v>6243</v>
      </c>
      <c r="E94" t="str">
        <f t="shared" si="2"/>
        <v>X</v>
      </c>
      <c r="F94">
        <v>13.3</v>
      </c>
      <c r="H94">
        <v>1.85</v>
      </c>
      <c r="J94">
        <v>13.67</v>
      </c>
      <c r="L94">
        <v>24.69</v>
      </c>
      <c r="N94">
        <v>5.98</v>
      </c>
      <c r="P94">
        <v>42.88</v>
      </c>
      <c r="R94" s="1">
        <v>1.5817129629629629E-3</v>
      </c>
    </row>
    <row r="95" spans="1:18" x14ac:dyDescent="0.3">
      <c r="A95">
        <v>2022</v>
      </c>
      <c r="B95" t="s">
        <v>158</v>
      </c>
      <c r="C95" t="s">
        <v>86</v>
      </c>
      <c r="D95">
        <v>6241</v>
      </c>
      <c r="E95" t="str">
        <f t="shared" si="2"/>
        <v>X</v>
      </c>
      <c r="F95">
        <v>13.93</v>
      </c>
      <c r="H95">
        <v>1.75</v>
      </c>
      <c r="J95">
        <v>14.62</v>
      </c>
      <c r="L95">
        <v>24.75</v>
      </c>
      <c r="N95">
        <v>6.1</v>
      </c>
      <c r="P95">
        <v>46.53</v>
      </c>
      <c r="R95" s="1">
        <v>1.5412037037037035E-3</v>
      </c>
    </row>
    <row r="96" spans="1:18" hidden="1" x14ac:dyDescent="0.3">
      <c r="A96">
        <v>2021</v>
      </c>
      <c r="B96" t="s">
        <v>121</v>
      </c>
      <c r="C96" t="s">
        <v>122</v>
      </c>
      <c r="D96">
        <v>6240</v>
      </c>
      <c r="E96" t="str">
        <f t="shared" si="2"/>
        <v/>
      </c>
    </row>
    <row r="97" spans="1:18" hidden="1" x14ac:dyDescent="0.3">
      <c r="A97">
        <v>2021</v>
      </c>
      <c r="B97" t="s">
        <v>26</v>
      </c>
      <c r="C97" t="s">
        <v>86</v>
      </c>
      <c r="D97">
        <v>6240</v>
      </c>
      <c r="E97" t="str">
        <f t="shared" si="2"/>
        <v/>
      </c>
    </row>
    <row r="98" spans="1:18" hidden="1" x14ac:dyDescent="0.3">
      <c r="A98">
        <v>2019</v>
      </c>
      <c r="B98" t="s">
        <v>24</v>
      </c>
      <c r="C98" t="s">
        <v>136</v>
      </c>
      <c r="D98">
        <v>6238</v>
      </c>
      <c r="E98" t="str">
        <f t="shared" ref="E98:E124" si="3">IF(_xlfn.MAXIFS(D:D,B:B,B98,A:A,"&gt;="&amp;A98)=D98,"X","")</f>
        <v/>
      </c>
    </row>
    <row r="99" spans="1:18" hidden="1" x14ac:dyDescent="0.3">
      <c r="A99">
        <v>2021</v>
      </c>
      <c r="B99" t="s">
        <v>156</v>
      </c>
      <c r="C99" t="s">
        <v>144</v>
      </c>
      <c r="D99">
        <v>6238</v>
      </c>
      <c r="E99" t="str">
        <f t="shared" si="3"/>
        <v/>
      </c>
    </row>
    <row r="100" spans="1:18" hidden="1" x14ac:dyDescent="0.3">
      <c r="A100">
        <v>2021</v>
      </c>
      <c r="B100" t="s">
        <v>157</v>
      </c>
      <c r="C100" t="s">
        <v>60</v>
      </c>
      <c r="D100">
        <v>6236</v>
      </c>
      <c r="E100" t="str">
        <f t="shared" si="3"/>
        <v/>
      </c>
    </row>
    <row r="101" spans="1:18" hidden="1" x14ac:dyDescent="0.3">
      <c r="A101">
        <v>2019</v>
      </c>
      <c r="B101" t="s">
        <v>156</v>
      </c>
      <c r="C101" t="s">
        <v>69</v>
      </c>
      <c r="D101">
        <v>6235</v>
      </c>
      <c r="E101" t="str">
        <f t="shared" si="3"/>
        <v/>
      </c>
    </row>
    <row r="102" spans="1:18" hidden="1" x14ac:dyDescent="0.3">
      <c r="A102">
        <v>2019</v>
      </c>
      <c r="B102" t="s">
        <v>130</v>
      </c>
      <c r="C102" t="s">
        <v>40</v>
      </c>
      <c r="D102">
        <v>6232</v>
      </c>
      <c r="E102" t="str">
        <f t="shared" si="3"/>
        <v/>
      </c>
    </row>
    <row r="103" spans="1:18" hidden="1" x14ac:dyDescent="0.3">
      <c r="A103">
        <v>2021</v>
      </c>
      <c r="B103" t="s">
        <v>25</v>
      </c>
      <c r="C103" t="s">
        <v>40</v>
      </c>
      <c r="D103">
        <v>6231</v>
      </c>
      <c r="E103" t="str">
        <f t="shared" si="3"/>
        <v/>
      </c>
    </row>
    <row r="104" spans="1:18" hidden="1" x14ac:dyDescent="0.3">
      <c r="A104">
        <v>2019</v>
      </c>
      <c r="B104" t="s">
        <v>157</v>
      </c>
      <c r="C104" t="s">
        <v>99</v>
      </c>
      <c r="D104">
        <v>6230</v>
      </c>
      <c r="E104" t="str">
        <f t="shared" si="3"/>
        <v/>
      </c>
    </row>
    <row r="105" spans="1:18" x14ac:dyDescent="0.3">
      <c r="A105">
        <v>2021</v>
      </c>
      <c r="B105" t="s">
        <v>159</v>
      </c>
      <c r="C105" t="s">
        <v>86</v>
      </c>
      <c r="D105">
        <v>6230</v>
      </c>
      <c r="E105" t="str">
        <f t="shared" si="3"/>
        <v>X</v>
      </c>
      <c r="F105">
        <v>13.23</v>
      </c>
      <c r="H105">
        <v>1.71</v>
      </c>
      <c r="J105">
        <v>14.61</v>
      </c>
      <c r="L105">
        <v>24.55</v>
      </c>
      <c r="N105">
        <v>6.32</v>
      </c>
      <c r="P105">
        <v>39.44</v>
      </c>
      <c r="R105" s="1">
        <v>1.5540509259259257E-3</v>
      </c>
    </row>
    <row r="106" spans="1:18" hidden="1" x14ac:dyDescent="0.3">
      <c r="A106">
        <v>2021</v>
      </c>
      <c r="B106" t="s">
        <v>140</v>
      </c>
      <c r="C106" t="s">
        <v>41</v>
      </c>
      <c r="D106">
        <v>6224</v>
      </c>
      <c r="E106" t="str">
        <f t="shared" si="3"/>
        <v/>
      </c>
    </row>
    <row r="107" spans="1:18" x14ac:dyDescent="0.3">
      <c r="A107">
        <v>2022</v>
      </c>
      <c r="B107" t="s">
        <v>160</v>
      </c>
      <c r="C107" t="s">
        <v>161</v>
      </c>
      <c r="D107">
        <v>6224</v>
      </c>
      <c r="E107" t="str">
        <f t="shared" si="3"/>
        <v>X</v>
      </c>
      <c r="F107">
        <v>13.72</v>
      </c>
      <c r="H107">
        <v>1.74</v>
      </c>
      <c r="J107">
        <v>13.44</v>
      </c>
      <c r="L107">
        <v>24.64</v>
      </c>
      <c r="N107">
        <v>6.34</v>
      </c>
      <c r="P107">
        <v>45.9</v>
      </c>
      <c r="R107" s="1">
        <v>1.5658564814814814E-3</v>
      </c>
    </row>
    <row r="108" spans="1:18" hidden="1" x14ac:dyDescent="0.3">
      <c r="A108">
        <v>2019</v>
      </c>
      <c r="B108" t="s">
        <v>145</v>
      </c>
      <c r="C108" t="s">
        <v>83</v>
      </c>
      <c r="D108">
        <v>6222</v>
      </c>
      <c r="E108" t="str">
        <f t="shared" si="3"/>
        <v/>
      </c>
    </row>
    <row r="109" spans="1:18" hidden="1" x14ac:dyDescent="0.3">
      <c r="A109">
        <v>2021</v>
      </c>
      <c r="B109" t="s">
        <v>28</v>
      </c>
      <c r="C109" t="s">
        <v>41</v>
      </c>
      <c r="D109">
        <v>6219</v>
      </c>
      <c r="E109" t="str">
        <f t="shared" si="3"/>
        <v/>
      </c>
    </row>
    <row r="110" spans="1:18" hidden="1" x14ac:dyDescent="0.3">
      <c r="A110">
        <v>2020</v>
      </c>
      <c r="B110" t="s">
        <v>131</v>
      </c>
      <c r="C110" t="s">
        <v>106</v>
      </c>
      <c r="D110">
        <v>6215</v>
      </c>
      <c r="E110" t="str">
        <f t="shared" si="3"/>
        <v/>
      </c>
    </row>
    <row r="111" spans="1:18" hidden="1" x14ac:dyDescent="0.3">
      <c r="A111">
        <v>2021</v>
      </c>
      <c r="B111" t="s">
        <v>134</v>
      </c>
      <c r="C111" t="s">
        <v>47</v>
      </c>
      <c r="D111">
        <v>6214</v>
      </c>
      <c r="E111" t="str">
        <f t="shared" si="3"/>
        <v/>
      </c>
    </row>
    <row r="112" spans="1:18" hidden="1" x14ac:dyDescent="0.3">
      <c r="A112">
        <v>2021</v>
      </c>
      <c r="B112" t="s">
        <v>153</v>
      </c>
      <c r="C112" t="s">
        <v>122</v>
      </c>
      <c r="D112">
        <v>6211</v>
      </c>
      <c r="E112" t="str">
        <f t="shared" si="3"/>
        <v/>
      </c>
    </row>
    <row r="113" spans="1:18" hidden="1" x14ac:dyDescent="0.3">
      <c r="A113">
        <v>2019</v>
      </c>
      <c r="B113" t="s">
        <v>150</v>
      </c>
      <c r="C113" t="s">
        <v>38</v>
      </c>
      <c r="D113">
        <v>6210</v>
      </c>
      <c r="E113" t="str">
        <f t="shared" si="3"/>
        <v/>
      </c>
    </row>
    <row r="114" spans="1:18" x14ac:dyDescent="0.3">
      <c r="A114">
        <v>2019</v>
      </c>
      <c r="B114" t="s">
        <v>162</v>
      </c>
      <c r="C114" t="s">
        <v>163</v>
      </c>
      <c r="D114">
        <v>6209</v>
      </c>
      <c r="E114" t="str">
        <f t="shared" si="3"/>
        <v>X</v>
      </c>
      <c r="F114">
        <v>13.84</v>
      </c>
      <c r="H114">
        <v>1.83</v>
      </c>
      <c r="J114">
        <v>12.99</v>
      </c>
      <c r="L114">
        <v>24.83</v>
      </c>
      <c r="N114">
        <v>6.18</v>
      </c>
      <c r="P114">
        <v>50.07</v>
      </c>
      <c r="R114" s="1">
        <v>1.6428240740740741E-3</v>
      </c>
    </row>
    <row r="115" spans="1:18" x14ac:dyDescent="0.3">
      <c r="A115">
        <v>2019</v>
      </c>
      <c r="B115" t="s">
        <v>164</v>
      </c>
      <c r="C115" t="s">
        <v>106</v>
      </c>
      <c r="D115">
        <v>6208</v>
      </c>
      <c r="E115" t="str">
        <f t="shared" si="3"/>
        <v>X</v>
      </c>
      <c r="F115">
        <v>14.01</v>
      </c>
      <c r="H115">
        <v>1.79</v>
      </c>
      <c r="J115">
        <v>14</v>
      </c>
      <c r="L115">
        <v>24.71</v>
      </c>
      <c r="N115">
        <v>6.15</v>
      </c>
      <c r="P115">
        <v>42.55</v>
      </c>
      <c r="R115" s="1">
        <v>1.5202546296296294E-3</v>
      </c>
    </row>
    <row r="116" spans="1:18" x14ac:dyDescent="0.3">
      <c r="A116">
        <v>2021</v>
      </c>
      <c r="B116" t="s">
        <v>165</v>
      </c>
      <c r="C116" t="s">
        <v>94</v>
      </c>
      <c r="D116">
        <v>6207</v>
      </c>
      <c r="E116" t="str">
        <f t="shared" si="3"/>
        <v>X</v>
      </c>
      <c r="F116">
        <v>14.07</v>
      </c>
      <c r="H116">
        <v>1.82</v>
      </c>
      <c r="J116">
        <v>12.92</v>
      </c>
      <c r="L116">
        <v>24.65</v>
      </c>
      <c r="N116">
        <v>6.51</v>
      </c>
      <c r="P116">
        <v>43.93</v>
      </c>
      <c r="R116" s="1">
        <v>1.6050925925925926E-3</v>
      </c>
    </row>
    <row r="117" spans="1:18" hidden="1" x14ac:dyDescent="0.3">
      <c r="A117">
        <v>2019</v>
      </c>
      <c r="B117" t="s">
        <v>150</v>
      </c>
      <c r="C117" t="s">
        <v>69</v>
      </c>
      <c r="D117">
        <v>6200</v>
      </c>
      <c r="E117" t="str">
        <f t="shared" si="3"/>
        <v/>
      </c>
    </row>
    <row r="118" spans="1:18" hidden="1" x14ac:dyDescent="0.3">
      <c r="A118">
        <v>2021</v>
      </c>
      <c r="B118" t="s">
        <v>124</v>
      </c>
      <c r="C118" t="s">
        <v>111</v>
      </c>
      <c r="D118">
        <v>6200</v>
      </c>
      <c r="E118" t="str">
        <f t="shared" si="3"/>
        <v/>
      </c>
    </row>
    <row r="119" spans="1:18" x14ac:dyDescent="0.3">
      <c r="A119">
        <v>2022</v>
      </c>
      <c r="B119" t="s">
        <v>19</v>
      </c>
      <c r="C119" t="s">
        <v>41</v>
      </c>
      <c r="D119">
        <v>6174</v>
      </c>
      <c r="E119" t="str">
        <f t="shared" si="3"/>
        <v>X</v>
      </c>
      <c r="F119">
        <v>13.8</v>
      </c>
      <c r="H119">
        <v>1.77</v>
      </c>
      <c r="J119">
        <v>12.87</v>
      </c>
      <c r="L119">
        <v>23.51</v>
      </c>
      <c r="N119">
        <v>6.37</v>
      </c>
      <c r="P119">
        <v>40.78</v>
      </c>
      <c r="R119" s="1">
        <v>1.6127314814814815E-3</v>
      </c>
    </row>
    <row r="120" spans="1:18" hidden="1" x14ac:dyDescent="0.3">
      <c r="A120">
        <v>2022</v>
      </c>
      <c r="B120" t="s">
        <v>28</v>
      </c>
      <c r="C120" t="s">
        <v>41</v>
      </c>
      <c r="D120">
        <v>6161</v>
      </c>
      <c r="E120" t="str">
        <f t="shared" si="3"/>
        <v/>
      </c>
      <c r="F120">
        <v>13.56</v>
      </c>
      <c r="H120">
        <v>1.8</v>
      </c>
      <c r="J120">
        <v>12.53</v>
      </c>
      <c r="L120">
        <v>23.67</v>
      </c>
      <c r="N120">
        <v>6.2</v>
      </c>
      <c r="P120">
        <v>46.32</v>
      </c>
      <c r="R120" s="1">
        <v>1.6999999999999999E-3</v>
      </c>
    </row>
    <row r="121" spans="1:18" x14ac:dyDescent="0.3">
      <c r="A121">
        <v>2022</v>
      </c>
      <c r="B121" t="s">
        <v>43</v>
      </c>
      <c r="C121" t="s">
        <v>41</v>
      </c>
      <c r="D121">
        <v>6090</v>
      </c>
      <c r="E121" t="str">
        <f t="shared" si="3"/>
        <v>X</v>
      </c>
      <c r="F121">
        <v>13.64</v>
      </c>
      <c r="H121">
        <v>1.74</v>
      </c>
      <c r="J121">
        <v>13.27</v>
      </c>
      <c r="L121">
        <v>23.91</v>
      </c>
      <c r="N121">
        <v>6.18</v>
      </c>
      <c r="P121">
        <v>40.5</v>
      </c>
      <c r="R121" s="1">
        <v>1.6054398148148148E-3</v>
      </c>
    </row>
    <row r="122" spans="1:18" x14ac:dyDescent="0.3">
      <c r="A122">
        <v>2022</v>
      </c>
      <c r="B122" t="s">
        <v>20</v>
      </c>
      <c r="C122" t="s">
        <v>41</v>
      </c>
      <c r="D122">
        <v>6031</v>
      </c>
      <c r="E122" t="str">
        <f t="shared" si="3"/>
        <v>X</v>
      </c>
      <c r="F122">
        <v>14.22</v>
      </c>
      <c r="H122">
        <v>1.71</v>
      </c>
      <c r="J122">
        <v>13.7</v>
      </c>
      <c r="L122">
        <v>25</v>
      </c>
      <c r="N122">
        <v>5.75</v>
      </c>
      <c r="P122">
        <v>53.93</v>
      </c>
      <c r="R122" s="1">
        <v>1.6010416666666666E-3</v>
      </c>
    </row>
    <row r="123" spans="1:18" x14ac:dyDescent="0.3">
      <c r="A123">
        <v>2022</v>
      </c>
      <c r="B123" t="s">
        <v>24</v>
      </c>
      <c r="C123" t="s">
        <v>41</v>
      </c>
      <c r="D123">
        <v>5984</v>
      </c>
      <c r="E123" t="str">
        <f t="shared" si="3"/>
        <v>X</v>
      </c>
      <c r="F123">
        <v>14.42</v>
      </c>
      <c r="H123">
        <v>1.77</v>
      </c>
      <c r="J123">
        <v>13.37</v>
      </c>
      <c r="L123">
        <v>25.18</v>
      </c>
      <c r="N123">
        <v>5.82</v>
      </c>
      <c r="P123">
        <v>47.1</v>
      </c>
      <c r="R123" s="1">
        <v>1.5549768518518519E-3</v>
      </c>
    </row>
    <row r="124" spans="1:18" x14ac:dyDescent="0.3">
      <c r="A124">
        <v>2022</v>
      </c>
      <c r="B124" t="s">
        <v>21</v>
      </c>
      <c r="C124" t="s">
        <v>41</v>
      </c>
      <c r="D124">
        <v>5603</v>
      </c>
      <c r="E124" t="str">
        <f t="shared" si="3"/>
        <v>X</v>
      </c>
      <c r="F124">
        <v>14.62</v>
      </c>
      <c r="H124">
        <v>1.74</v>
      </c>
      <c r="J124">
        <v>13.29</v>
      </c>
      <c r="L124">
        <v>25.66</v>
      </c>
      <c r="N124">
        <v>5.55</v>
      </c>
      <c r="P124">
        <v>44.34</v>
      </c>
      <c r="R124" s="1">
        <v>1.6687500000000001E-3</v>
      </c>
    </row>
    <row r="125" spans="1:18" hidden="1" x14ac:dyDescent="0.3"/>
    <row r="126" spans="1:18" hidden="1" x14ac:dyDescent="0.3"/>
    <row r="127" spans="1:18" x14ac:dyDescent="0.3">
      <c r="A127">
        <v>2022</v>
      </c>
      <c r="B127" t="s">
        <v>184</v>
      </c>
      <c r="C127" t="s">
        <v>187</v>
      </c>
      <c r="D127">
        <v>6177</v>
      </c>
      <c r="E127" t="str">
        <f t="shared" ref="E127" si="4">IF(_xlfn.MAXIFS(D:D,B:B,B127,A:A,"&gt;="&amp;A127)=D127,"X","")</f>
        <v>X</v>
      </c>
      <c r="F127">
        <v>13.71</v>
      </c>
      <c r="H127">
        <v>1.8</v>
      </c>
      <c r="J127">
        <v>12.8</v>
      </c>
      <c r="L127">
        <v>24.89</v>
      </c>
      <c r="N127">
        <v>6.12</v>
      </c>
      <c r="P127">
        <v>45.51</v>
      </c>
      <c r="R127" s="1">
        <v>1.5496527777777776E-3</v>
      </c>
    </row>
  </sheetData>
  <autoFilter ref="A1:S126" xr:uid="{4C9E3177-DF3A-4BF0-9014-E2AEC92BDED4}">
    <filterColumn colId="4">
      <customFilters>
        <customFilter operator="notEqual" val=" "/>
      </customFilters>
    </filterColumn>
    <sortState xmlns:xlrd2="http://schemas.microsoft.com/office/spreadsheetml/2017/richdata2" ref="A2:S124">
      <sortCondition descending="1" ref="D1:D126"/>
    </sortState>
  </autoFilter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079F5F-D86F-4F97-8BFB-DD46FBC31095}">
  <dimension ref="A1:E10"/>
  <sheetViews>
    <sheetView workbookViewId="0">
      <selection activeCell="E8" sqref="E8"/>
    </sheetView>
  </sheetViews>
  <sheetFormatPr defaultRowHeight="14.4" x14ac:dyDescent="0.3"/>
  <sheetData>
    <row r="1" spans="1:5" x14ac:dyDescent="0.3">
      <c r="A1" t="s">
        <v>0</v>
      </c>
      <c r="B1" t="e">
        <f>25.4347*(18-T)^(1.81)</f>
        <v>#NAME?</v>
      </c>
      <c r="D1" t="s">
        <v>10</v>
      </c>
      <c r="E1" t="e">
        <f>9.23076*(26.7-T)^1.835</f>
        <v>#NAME?</v>
      </c>
    </row>
    <row r="2" spans="1:5" x14ac:dyDescent="0.3">
      <c r="A2" t="s">
        <v>1</v>
      </c>
      <c r="B2" t="e">
        <f>0.14*(M-220)^1.4</f>
        <v>#NAME?</v>
      </c>
      <c r="D2" t="s">
        <v>3</v>
      </c>
      <c r="E2" t="e">
        <f>1.84523*(P-75)^1.348</f>
        <v>#NAME?</v>
      </c>
    </row>
    <row r="3" spans="1:5" x14ac:dyDescent="0.3">
      <c r="A3" t="s">
        <v>2</v>
      </c>
      <c r="B3" t="e">
        <f>51.39*(D-1.5)^1.05</f>
        <v>#NAME?</v>
      </c>
      <c r="D3" t="s">
        <v>2</v>
      </c>
      <c r="E3" t="e">
        <f>56.0211*(B-1.5)^1.05</f>
        <v>#NAME?</v>
      </c>
    </row>
    <row r="4" spans="1:5" x14ac:dyDescent="0.3">
      <c r="A4" t="s">
        <v>3</v>
      </c>
      <c r="B4" t="e">
        <f>0.8465*(M-75)^1.42</f>
        <v>#NAME?</v>
      </c>
      <c r="D4" t="s">
        <v>11</v>
      </c>
      <c r="E4" t="e">
        <f>4.99087*(42.5-T)^1.81</f>
        <v>#NAME?</v>
      </c>
    </row>
    <row r="5" spans="1:5" x14ac:dyDescent="0.3">
      <c r="A5" t="s">
        <v>4</v>
      </c>
      <c r="B5" t="e">
        <f>1.53775*(82-T)*1.81</f>
        <v>#NAME?</v>
      </c>
      <c r="D5" t="s">
        <v>1</v>
      </c>
      <c r="E5" t="e">
        <f>0.188807*(P-210)^1.41</f>
        <v>#NAME?</v>
      </c>
    </row>
    <row r="6" spans="1:5" x14ac:dyDescent="0.3">
      <c r="A6" t="s">
        <v>5</v>
      </c>
      <c r="B6" t="e">
        <f>5.74352*(28.5-T)^1.92</f>
        <v>#NAME?</v>
      </c>
      <c r="D6" t="s">
        <v>8</v>
      </c>
      <c r="E6" t="e">
        <f>15.9803*(P-3.8)^1.04</f>
        <v>#NAME?</v>
      </c>
    </row>
    <row r="7" spans="1:5" x14ac:dyDescent="0.3">
      <c r="A7" t="s">
        <v>6</v>
      </c>
      <c r="B7" t="e">
        <f>12.91*(D-4)^1.1</f>
        <v>#NAME?</v>
      </c>
      <c r="D7" t="s">
        <v>12</v>
      </c>
      <c r="E7" t="e">
        <f>0.11193*(254-T)^1.88</f>
        <v>#NAME?</v>
      </c>
    </row>
    <row r="8" spans="1:5" x14ac:dyDescent="0.3">
      <c r="A8" t="s">
        <v>7</v>
      </c>
      <c r="B8" t="e">
        <f>0.2797*(M-100)^1.35</f>
        <v>#NAME?</v>
      </c>
    </row>
    <row r="9" spans="1:5" x14ac:dyDescent="0.3">
      <c r="A9" t="s">
        <v>8</v>
      </c>
      <c r="B9" t="e">
        <f>10.14*(D-7)^1.08</f>
        <v>#NAME?</v>
      </c>
    </row>
    <row r="10" spans="1:5" x14ac:dyDescent="0.3">
      <c r="A10" t="s">
        <v>9</v>
      </c>
      <c r="B10" t="e">
        <f>0.03768*(480-T)^1.85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Tienkamp</vt:lpstr>
      <vt:lpstr>Database Tienkamp</vt:lpstr>
      <vt:lpstr>Zevenkamp</vt:lpstr>
      <vt:lpstr>Database Zevenkamp</vt:lpstr>
      <vt:lpstr>Formules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Aurel Macias Minambres</dc:creator>
  <cp:lastModifiedBy>Aurel Macias Minambres</cp:lastModifiedBy>
  <dcterms:created xsi:type="dcterms:W3CDTF">2022-05-28T07:49:41Z</dcterms:created>
  <dcterms:modified xsi:type="dcterms:W3CDTF">2022-07-17T16:27:30Z</dcterms:modified>
</cp:coreProperties>
</file>